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lass\Desktop\SITE WEB INSD\"/>
    </mc:Choice>
  </mc:AlternateContent>
  <xr:revisionPtr revIDLastSave="0" documentId="8_{85027BC9-F6A1-402B-91DE-BF69A8B10CE7}" xr6:coauthVersionLast="47" xr6:coauthVersionMax="47" xr10:uidLastSave="{00000000-0000-0000-0000-000000000000}"/>
  <bookViews>
    <workbookView xWindow="-96" yWindow="-96" windowWidth="23232" windowHeight="13872" tabRatio="850" xr2:uid="{00000000-000D-0000-FFFF-FFFF00000000}"/>
  </bookViews>
  <sheets>
    <sheet name="Sommaire" sheetId="23" r:id="rId1"/>
    <sheet name="Metadonnées" sheetId="25" r:id="rId2"/>
    <sheet name="Synthèse" sheetId="20" r:id="rId3"/>
    <sheet name="Tab1" sheetId="13" r:id="rId4"/>
    <sheet name="Tab2" sheetId="14" r:id="rId5"/>
    <sheet name="Tab3" sheetId="4" r:id="rId6"/>
    <sheet name="Tab4" sheetId="15" r:id="rId7"/>
    <sheet name="Tab5" sheetId="6" r:id="rId8"/>
    <sheet name="Tab6" sheetId="7" r:id="rId9"/>
    <sheet name="Tab7" sheetId="8" r:id="rId10"/>
    <sheet name="Tab8" sheetId="9" r:id="rId11"/>
    <sheet name="Tab7-8" sheetId="12" r:id="rId12"/>
    <sheet name="Tab9" sheetId="10" r:id="rId13"/>
    <sheet name="Tab10" sheetId="11" r:id="rId14"/>
    <sheet name="Tab11" sheetId="16" r:id="rId15"/>
    <sheet name="Tab12" sheetId="17" r:id="rId16"/>
    <sheet name="PIB_tete" sheetId="18" r:id="rId17"/>
    <sheet name="Taux changes" sheetId="24" r:id="rId18"/>
  </sheets>
  <definedNames>
    <definedName name="_xlnm.Print_Area" localSheetId="4">'Tab2'!$B$3:$Y$162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3" i="20" l="1"/>
  <c r="AC22" i="20"/>
  <c r="AC2" i="24" l="1"/>
  <c r="AB46" i="20"/>
  <c r="AC46" i="20"/>
  <c r="AB47" i="20"/>
  <c r="AC47" i="20"/>
  <c r="AC55" i="20"/>
  <c r="AC51" i="20"/>
  <c r="AC52" i="20" s="1"/>
  <c r="AC23" i="20"/>
  <c r="AC21" i="20"/>
  <c r="AC19" i="20"/>
  <c r="AC17" i="20"/>
  <c r="AC16" i="20"/>
  <c r="AC15" i="20"/>
  <c r="AC14" i="20"/>
  <c r="AC13" i="20"/>
  <c r="AC7" i="20"/>
  <c r="AC6" i="20"/>
  <c r="AC4" i="20"/>
  <c r="AD5" i="18"/>
  <c r="AC268" i="15"/>
  <c r="AC267" i="15"/>
  <c r="AC266" i="15"/>
  <c r="AC246" i="15"/>
  <c r="AC241" i="15"/>
  <c r="AC240" i="15"/>
  <c r="AC206" i="15"/>
  <c r="AC179" i="15"/>
  <c r="AC178" i="15"/>
  <c r="AC166" i="15"/>
  <c r="AC163" i="15"/>
  <c r="AC148" i="15"/>
  <c r="AC147" i="15"/>
  <c r="AC146" i="15"/>
  <c r="AC145" i="15"/>
  <c r="AC144" i="15"/>
  <c r="AC143" i="15"/>
  <c r="AC142" i="15"/>
  <c r="AC141" i="15"/>
  <c r="AC140" i="15"/>
  <c r="AC139" i="15"/>
  <c r="AC138" i="15"/>
  <c r="AC137" i="15"/>
  <c r="AC177" i="15" s="1"/>
  <c r="AC126" i="15"/>
  <c r="AC117" i="15"/>
  <c r="AC116" i="15"/>
  <c r="AC108" i="15"/>
  <c r="AC107" i="15"/>
  <c r="AC106" i="15"/>
  <c r="AC105" i="15"/>
  <c r="AC104" i="15"/>
  <c r="AC86" i="15"/>
  <c r="AC118" i="15"/>
  <c r="AC115" i="15"/>
  <c r="AC114" i="15"/>
  <c r="AC113" i="15"/>
  <c r="AC112" i="15"/>
  <c r="AC151" i="15"/>
  <c r="AC110" i="15"/>
  <c r="AC229" i="15"/>
  <c r="AC265" i="15"/>
  <c r="AC264" i="15"/>
  <c r="AC103" i="15"/>
  <c r="AC102" i="15"/>
  <c r="AC101" i="15"/>
  <c r="AC100" i="15"/>
  <c r="AC96" i="15"/>
  <c r="AC95" i="15"/>
  <c r="AC94" i="15"/>
  <c r="AC93" i="15"/>
  <c r="AC92" i="15"/>
  <c r="AC160" i="15"/>
  <c r="AC159" i="15"/>
  <c r="AC158" i="15"/>
  <c r="AC157" i="15"/>
  <c r="AC156" i="15"/>
  <c r="AC155" i="15"/>
  <c r="AC154" i="15"/>
  <c r="AC153" i="15"/>
  <c r="AC152" i="15"/>
  <c r="AC136" i="15"/>
  <c r="AC135" i="15"/>
  <c r="AC134" i="15"/>
  <c r="AC133" i="15"/>
  <c r="AC132" i="15"/>
  <c r="AC131" i="15"/>
  <c r="AC130" i="15"/>
  <c r="AC129" i="15"/>
  <c r="AC128" i="15"/>
  <c r="AC5" i="15"/>
  <c r="AC144" i="14"/>
  <c r="AC139" i="14"/>
  <c r="AC162" i="14" s="1"/>
  <c r="AC121" i="14"/>
  <c r="AC98" i="14"/>
  <c r="AC92" i="14"/>
  <c r="AC91" i="14"/>
  <c r="AC90" i="14"/>
  <c r="AC82" i="14"/>
  <c r="AC81" i="14"/>
  <c r="AC80" i="14"/>
  <c r="AC79" i="14"/>
  <c r="AC78" i="14"/>
  <c r="AC77" i="14"/>
  <c r="AC75" i="14"/>
  <c r="AC69" i="14"/>
  <c r="AC60" i="14"/>
  <c r="AC59" i="14"/>
  <c r="AC58" i="14"/>
  <c r="AC57" i="14"/>
  <c r="AC56" i="14"/>
  <c r="AC52" i="14"/>
  <c r="AC47" i="14"/>
  <c r="AC68" i="14"/>
  <c r="AC67" i="14"/>
  <c r="AC66" i="14"/>
  <c r="AC65" i="14"/>
  <c r="AC87" i="14"/>
  <c r="AC86" i="14"/>
  <c r="AC85" i="14"/>
  <c r="AC84" i="14"/>
  <c r="AC83" i="14"/>
  <c r="AC55" i="14"/>
  <c r="AC54" i="14"/>
  <c r="AC28" i="14"/>
  <c r="AC89" i="14"/>
  <c r="AC88" i="14"/>
  <c r="AC5" i="14"/>
  <c r="AE52" i="13"/>
  <c r="AE45" i="13"/>
  <c r="AE43" i="13"/>
  <c r="AE42" i="13"/>
  <c r="AE40" i="13"/>
  <c r="AE34" i="13"/>
  <c r="AE28" i="13"/>
  <c r="AE23" i="13"/>
  <c r="AE33" i="13"/>
  <c r="AE32" i="13"/>
  <c r="AE31" i="13"/>
  <c r="AE30" i="13"/>
  <c r="AE16" i="13"/>
  <c r="AE9" i="13"/>
  <c r="AE5" i="13"/>
  <c r="AD9" i="18"/>
  <c r="AC9" i="18"/>
  <c r="AB9" i="18"/>
  <c r="AA9" i="18"/>
  <c r="AC191" i="15" l="1"/>
  <c r="AC113" i="14"/>
  <c r="AC269" i="15"/>
  <c r="AC270" i="15"/>
  <c r="AC271" i="15"/>
  <c r="AC272" i="15"/>
  <c r="AC40" i="15"/>
  <c r="AC161" i="15" s="1"/>
  <c r="AC273" i="15"/>
  <c r="AC88" i="15"/>
  <c r="AC248" i="15"/>
  <c r="AC119" i="15"/>
  <c r="AC279" i="15"/>
  <c r="AC208" i="15"/>
  <c r="AC274" i="15"/>
  <c r="AC89" i="15"/>
  <c r="AC249" i="15"/>
  <c r="AC120" i="15"/>
  <c r="AC280" i="15"/>
  <c r="AC209" i="15"/>
  <c r="AC275" i="15"/>
  <c r="AC90" i="15"/>
  <c r="AC250" i="15"/>
  <c r="AC228" i="15"/>
  <c r="AC227" i="15"/>
  <c r="AC226" i="15"/>
  <c r="AC225" i="15"/>
  <c r="AC224" i="15"/>
  <c r="AC223" i="15"/>
  <c r="AC222" i="15"/>
  <c r="AC221" i="15"/>
  <c r="AC220" i="15"/>
  <c r="AC121" i="15"/>
  <c r="AC281" i="15"/>
  <c r="AC216" i="15"/>
  <c r="AC215" i="15"/>
  <c r="AC210" i="15"/>
  <c r="AC91" i="15"/>
  <c r="AC251" i="15"/>
  <c r="AC81" i="15"/>
  <c r="AC211" i="15"/>
  <c r="AC149" i="15"/>
  <c r="AC212" i="15"/>
  <c r="AC150" i="15"/>
  <c r="AC213" i="15"/>
  <c r="AC214" i="15"/>
  <c r="AC230" i="15"/>
  <c r="AC231" i="15"/>
  <c r="AC232" i="15"/>
  <c r="AC109" i="15"/>
  <c r="AC233" i="15"/>
  <c r="AC234" i="15"/>
  <c r="AC111" i="15"/>
  <c r="AC235" i="15"/>
  <c r="AC239" i="15"/>
  <c r="AC252" i="15"/>
  <c r="AC253" i="15"/>
  <c r="AC254" i="15"/>
  <c r="AC255" i="15"/>
  <c r="AC256" i="15"/>
  <c r="AC260" i="15"/>
  <c r="AC261" i="15"/>
  <c r="AC262" i="15"/>
  <c r="AC263" i="15"/>
  <c r="AC61" i="14"/>
  <c r="AC62" i="14"/>
  <c r="AC63" i="14"/>
  <c r="AC64" i="14"/>
  <c r="AC46" i="14"/>
  <c r="AE11" i="13"/>
  <c r="AE44" i="13"/>
  <c r="AA55" i="20"/>
  <c r="AA51" i="20"/>
  <c r="AA39" i="20"/>
  <c r="AA38" i="20"/>
  <c r="AA37" i="20"/>
  <c r="AA36" i="20"/>
  <c r="AA35" i="20"/>
  <c r="AA34" i="20"/>
  <c r="AA33" i="20"/>
  <c r="AA43" i="20" s="1"/>
  <c r="AA32" i="20"/>
  <c r="AA31" i="20"/>
  <c r="AA30" i="20"/>
  <c r="AA21" i="20"/>
  <c r="AA100" i="17"/>
  <c r="AA113" i="17"/>
  <c r="AA112" i="17"/>
  <c r="AA111" i="17"/>
  <c r="AA109" i="17"/>
  <c r="AA108" i="17"/>
  <c r="AA107" i="17"/>
  <c r="AA106" i="17"/>
  <c r="AA105" i="17"/>
  <c r="AA99" i="17"/>
  <c r="AA98" i="17"/>
  <c r="AA91" i="17"/>
  <c r="AA90" i="17"/>
  <c r="AA89" i="17"/>
  <c r="AA88" i="17"/>
  <c r="AA85" i="17"/>
  <c r="AA84" i="17"/>
  <c r="AA7" i="17"/>
  <c r="AA5" i="17"/>
  <c r="Z82" i="17"/>
  <c r="AA82" i="17" s="1"/>
  <c r="AA93" i="17"/>
  <c r="AA92" i="17"/>
  <c r="Z43" i="17"/>
  <c r="AA43" i="17" s="1"/>
  <c r="Z26" i="17"/>
  <c r="Z5" i="17"/>
  <c r="AA72" i="16"/>
  <c r="AA71" i="16"/>
  <c r="AA70" i="16"/>
  <c r="AA69" i="16"/>
  <c r="AA68" i="16"/>
  <c r="AA67" i="16"/>
  <c r="AA66" i="16"/>
  <c r="AA65" i="16"/>
  <c r="AA61" i="16"/>
  <c r="AA60" i="16"/>
  <c r="AA59" i="16"/>
  <c r="AA58" i="16"/>
  <c r="AA57" i="16"/>
  <c r="AA56" i="16"/>
  <c r="AA55" i="16"/>
  <c r="AA54" i="16"/>
  <c r="AA44" i="16"/>
  <c r="AA43" i="16"/>
  <c r="AA4" i="16"/>
  <c r="Z41" i="16"/>
  <c r="AA41" i="16" s="1"/>
  <c r="AA64" i="16"/>
  <c r="AA63" i="16"/>
  <c r="AA62" i="16"/>
  <c r="Z4" i="16"/>
  <c r="Z16" i="11"/>
  <c r="AA16" i="11" s="1"/>
  <c r="Z5" i="11"/>
  <c r="AA5" i="11" s="1"/>
  <c r="AA22" i="10"/>
  <c r="AA34" i="10"/>
  <c r="AA30" i="10"/>
  <c r="AA26" i="10"/>
  <c r="AA24" i="10"/>
  <c r="AA5" i="10"/>
  <c r="Z22" i="10"/>
  <c r="Z5" i="10"/>
  <c r="AA84" i="12"/>
  <c r="AA78" i="12"/>
  <c r="AA118" i="12" s="1"/>
  <c r="AA64" i="12"/>
  <c r="AA63" i="12"/>
  <c r="AA54" i="12"/>
  <c r="AA52" i="12"/>
  <c r="AA92" i="12" s="1"/>
  <c r="AA51" i="12"/>
  <c r="AA91" i="12" s="1"/>
  <c r="AA47" i="12"/>
  <c r="AA44" i="12"/>
  <c r="AA38" i="12"/>
  <c r="AA37" i="12"/>
  <c r="AA36" i="12"/>
  <c r="AA35" i="12"/>
  <c r="AA34" i="12"/>
  <c r="AA33" i="12"/>
  <c r="AA31" i="12"/>
  <c r="AA21" i="12"/>
  <c r="AA8" i="12"/>
  <c r="AA7" i="12"/>
  <c r="Z201" i="12"/>
  <c r="AA201" i="12" s="1"/>
  <c r="Z162" i="12"/>
  <c r="AA162" i="12" s="1"/>
  <c r="Z123" i="12"/>
  <c r="AA123" i="12" s="1"/>
  <c r="Z84" i="12"/>
  <c r="Z78" i="12"/>
  <c r="Z77" i="12"/>
  <c r="Z76" i="12"/>
  <c r="Z75" i="12"/>
  <c r="Z74" i="12"/>
  <c r="Z60" i="12"/>
  <c r="Z59" i="12"/>
  <c r="Z58" i="12"/>
  <c r="Z57" i="12"/>
  <c r="Z50" i="12"/>
  <c r="Z49" i="12"/>
  <c r="Z48" i="12"/>
  <c r="Z47" i="12"/>
  <c r="Z44" i="12"/>
  <c r="Z33" i="12"/>
  <c r="Z32" i="12"/>
  <c r="Z26" i="12"/>
  <c r="Z25" i="12"/>
  <c r="Z17" i="12"/>
  <c r="Z16" i="12"/>
  <c r="Z5" i="12"/>
  <c r="AA5" i="12" s="1"/>
  <c r="AA202" i="9"/>
  <c r="AA163" i="9"/>
  <c r="AA85" i="9"/>
  <c r="AA118" i="9"/>
  <c r="AA117" i="9"/>
  <c r="AA113" i="9"/>
  <c r="AA107" i="9"/>
  <c r="AA105" i="9"/>
  <c r="AA104" i="9"/>
  <c r="AA132" i="9"/>
  <c r="AA131" i="9"/>
  <c r="AA90" i="9"/>
  <c r="AA89" i="9"/>
  <c r="AA155" i="9"/>
  <c r="AA154" i="9"/>
  <c r="AA153" i="9"/>
  <c r="AA152" i="9"/>
  <c r="AA151" i="9"/>
  <c r="AA190" i="9" s="1"/>
  <c r="AA150" i="9"/>
  <c r="AA189" i="9" s="1"/>
  <c r="AA148" i="9"/>
  <c r="AA147" i="9"/>
  <c r="AA139" i="9"/>
  <c r="AA138" i="9"/>
  <c r="AA137" i="9"/>
  <c r="AA136" i="9"/>
  <c r="AA9" i="12"/>
  <c r="AA127" i="9"/>
  <c r="AA126" i="9"/>
  <c r="AA5" i="9"/>
  <c r="Z202" i="9"/>
  <c r="Z163" i="9"/>
  <c r="Z130" i="9"/>
  <c r="Z129" i="9"/>
  <c r="Z127" i="9"/>
  <c r="Z124" i="9"/>
  <c r="AA124" i="9" s="1"/>
  <c r="Z85" i="9"/>
  <c r="Z144" i="9"/>
  <c r="AA97" i="9"/>
  <c r="Z52" i="12"/>
  <c r="Z51" i="12"/>
  <c r="Z45" i="9"/>
  <c r="AA45" i="9" s="1"/>
  <c r="Z157" i="9"/>
  <c r="Z156" i="9"/>
  <c r="Z155" i="9"/>
  <c r="Z152" i="9"/>
  <c r="Z151" i="9"/>
  <c r="Z150" i="9"/>
  <c r="Z149" i="9"/>
  <c r="Z24" i="12"/>
  <c r="Z23" i="12"/>
  <c r="Z22" i="12"/>
  <c r="Z139" i="9"/>
  <c r="Z19" i="12"/>
  <c r="Z128" i="9"/>
  <c r="Z126" i="9"/>
  <c r="Z5" i="9"/>
  <c r="AA200" i="8"/>
  <c r="AA161" i="8"/>
  <c r="AA127" i="8"/>
  <c r="AA122" i="8"/>
  <c r="AA99" i="8"/>
  <c r="AA98" i="8"/>
  <c r="AA83" i="8"/>
  <c r="AA117" i="8"/>
  <c r="AA116" i="8"/>
  <c r="AA146" i="8"/>
  <c r="AA61" i="12"/>
  <c r="AA60" i="12"/>
  <c r="AA59" i="12"/>
  <c r="AA58" i="12"/>
  <c r="AA96" i="8"/>
  <c r="AA95" i="8"/>
  <c r="AA94" i="8"/>
  <c r="AA91" i="8"/>
  <c r="AA90" i="8"/>
  <c r="AA86" i="8"/>
  <c r="AA85" i="8"/>
  <c r="AA44" i="8"/>
  <c r="AA29" i="12"/>
  <c r="AA28" i="12"/>
  <c r="AA27" i="12"/>
  <c r="AA26" i="12"/>
  <c r="AA25" i="12"/>
  <c r="AA24" i="12"/>
  <c r="AA23" i="12"/>
  <c r="AA17" i="12"/>
  <c r="AA16" i="12"/>
  <c r="AA130" i="8"/>
  <c r="AA129" i="8"/>
  <c r="AA5" i="8"/>
  <c r="Z200" i="8"/>
  <c r="Z161" i="8"/>
  <c r="Z144" i="8"/>
  <c r="Z143" i="8"/>
  <c r="Z142" i="8"/>
  <c r="Z122" i="8"/>
  <c r="Z83" i="8"/>
  <c r="Z70" i="12"/>
  <c r="Z69" i="12"/>
  <c r="Z66" i="12"/>
  <c r="Z61" i="12"/>
  <c r="Z44" i="8"/>
  <c r="Z38" i="12"/>
  <c r="Z156" i="12" s="1"/>
  <c r="Z29" i="12"/>
  <c r="Z28" i="12"/>
  <c r="Z27" i="12"/>
  <c r="Z15" i="12"/>
  <c r="Z14" i="12"/>
  <c r="Z13" i="12"/>
  <c r="Z11" i="12"/>
  <c r="Z10" i="12"/>
  <c r="Z126" i="8"/>
  <c r="Z125" i="8"/>
  <c r="Z5" i="8"/>
  <c r="AA131" i="7"/>
  <c r="AA106" i="7"/>
  <c r="AA90" i="7"/>
  <c r="AA89" i="7"/>
  <c r="AA88" i="7"/>
  <c r="AA113" i="7" s="1"/>
  <c r="AA87" i="7"/>
  <c r="AA81" i="7"/>
  <c r="AA71" i="7"/>
  <c r="AA64" i="7"/>
  <c r="AA56" i="7"/>
  <c r="AA75" i="7"/>
  <c r="AA74" i="7"/>
  <c r="AA73" i="7"/>
  <c r="AA72" i="7"/>
  <c r="AA63" i="7"/>
  <c r="AA62" i="7"/>
  <c r="AA61" i="7"/>
  <c r="AA60" i="7"/>
  <c r="AA59" i="7"/>
  <c r="AA58" i="7"/>
  <c r="AA30" i="7"/>
  <c r="AA101" i="7"/>
  <c r="AA100" i="7"/>
  <c r="AA99" i="7"/>
  <c r="AA92" i="7"/>
  <c r="AA91" i="7"/>
  <c r="AA5" i="7"/>
  <c r="Z131" i="7"/>
  <c r="Z106" i="7"/>
  <c r="Z81" i="7"/>
  <c r="Z56" i="7"/>
  <c r="AA65" i="7"/>
  <c r="Z88" i="7"/>
  <c r="Z30" i="7"/>
  <c r="Z101" i="7"/>
  <c r="Z100" i="7"/>
  <c r="Z99" i="7"/>
  <c r="Z98" i="7"/>
  <c r="Z97" i="7"/>
  <c r="Z96" i="7"/>
  <c r="Z87" i="7"/>
  <c r="Z86" i="7"/>
  <c r="Z85" i="7"/>
  <c r="Z84" i="7"/>
  <c r="Z83" i="7"/>
  <c r="Z5" i="7"/>
  <c r="AA5" i="6"/>
  <c r="AA106" i="6"/>
  <c r="AA86" i="6"/>
  <c r="AA66" i="6"/>
  <c r="AA56" i="6"/>
  <c r="AA55" i="6"/>
  <c r="AA54" i="6"/>
  <c r="AA53" i="6"/>
  <c r="AA52" i="6"/>
  <c r="AA51" i="6"/>
  <c r="AA50" i="6"/>
  <c r="AA46" i="6"/>
  <c r="AA61" i="6"/>
  <c r="AA60" i="6"/>
  <c r="AA59" i="6"/>
  <c r="AA58" i="6"/>
  <c r="AA49" i="6"/>
  <c r="AA48" i="6"/>
  <c r="AA25" i="6"/>
  <c r="AA77" i="6"/>
  <c r="AA76" i="6"/>
  <c r="AA75" i="6"/>
  <c r="AA74" i="6"/>
  <c r="Z106" i="6"/>
  <c r="Z86" i="6"/>
  <c r="Z69" i="6"/>
  <c r="Z66" i="6"/>
  <c r="Z46" i="6"/>
  <c r="Z25" i="6"/>
  <c r="Z81" i="6"/>
  <c r="Z80" i="6"/>
  <c r="Z79" i="6"/>
  <c r="Z78" i="6"/>
  <c r="Z77" i="6"/>
  <c r="Z76" i="6"/>
  <c r="Z75" i="6"/>
  <c r="Z71" i="6"/>
  <c r="Z70" i="6"/>
  <c r="Z5" i="6"/>
  <c r="AA246" i="15"/>
  <c r="AA206" i="15"/>
  <c r="AA166" i="15"/>
  <c r="AA163" i="15"/>
  <c r="AA134" i="15"/>
  <c r="AA133" i="15"/>
  <c r="AA132" i="15"/>
  <c r="AA131" i="15"/>
  <c r="AA130" i="15"/>
  <c r="AA129" i="15"/>
  <c r="AA126" i="15"/>
  <c r="AA86" i="15"/>
  <c r="AA158" i="15"/>
  <c r="AA157" i="15"/>
  <c r="AA156" i="15"/>
  <c r="AA155" i="15"/>
  <c r="AA149" i="15"/>
  <c r="AA16" i="20"/>
  <c r="AA142" i="15"/>
  <c r="AA141" i="15"/>
  <c r="AA135" i="15"/>
  <c r="AA14" i="20"/>
  <c r="AA5" i="15"/>
  <c r="AB5" i="15" s="1"/>
  <c r="AA37" i="4"/>
  <c r="AA5" i="4"/>
  <c r="AA48" i="4" s="1"/>
  <c r="AA144" i="14"/>
  <c r="AA121" i="14"/>
  <c r="AA116" i="14"/>
  <c r="AA139" i="14" s="1"/>
  <c r="AA162" i="14" s="1"/>
  <c r="AA98" i="14"/>
  <c r="AA91" i="14"/>
  <c r="AA75" i="14"/>
  <c r="AA52" i="14"/>
  <c r="AA87" i="14"/>
  <c r="AA86" i="14"/>
  <c r="AA28" i="14"/>
  <c r="AA90" i="14"/>
  <c r="AA22" i="20"/>
  <c r="AA11" i="14"/>
  <c r="AA7" i="14"/>
  <c r="AA19" i="20" s="1"/>
  <c r="AA5" i="14"/>
  <c r="AC52" i="13"/>
  <c r="AC40" i="13"/>
  <c r="AC28" i="13"/>
  <c r="AA6" i="20"/>
  <c r="AC42" i="13"/>
  <c r="AC16" i="13"/>
  <c r="AC45" i="13"/>
  <c r="AC9" i="13"/>
  <c r="AC11" i="13" s="1"/>
  <c r="AC5" i="13"/>
  <c r="T15" i="4"/>
  <c r="T28" i="4"/>
  <c r="T40" i="4"/>
  <c r="T51" i="4" s="1"/>
  <c r="T26" i="4"/>
  <c r="T31" i="4"/>
  <c r="T37" i="4"/>
  <c r="T48" i="4"/>
  <c r="T84" i="14"/>
  <c r="T107" i="14" s="1"/>
  <c r="T88" i="14"/>
  <c r="T15" i="14"/>
  <c r="T28" i="14"/>
  <c r="T79" i="14"/>
  <c r="T61" i="14"/>
  <c r="T52" i="14"/>
  <c r="T75" i="14"/>
  <c r="T86" i="14"/>
  <c r="T87" i="14"/>
  <c r="T98" i="14"/>
  <c r="T116" i="14"/>
  <c r="T139" i="14" s="1"/>
  <c r="T121" i="14"/>
  <c r="T144" i="14"/>
  <c r="T146" i="15"/>
  <c r="T186" i="15" s="1"/>
  <c r="T147" i="15"/>
  <c r="T187" i="15" s="1"/>
  <c r="T148" i="15"/>
  <c r="T188" i="15" s="1"/>
  <c r="T149" i="15"/>
  <c r="T189" i="15" s="1"/>
  <c r="T151" i="15"/>
  <c r="T191" i="15" s="1"/>
  <c r="T156" i="15"/>
  <c r="T196" i="15" s="1"/>
  <c r="T45" i="15"/>
  <c r="T88" i="15"/>
  <c r="T92" i="15"/>
  <c r="T93" i="15"/>
  <c r="T94" i="15"/>
  <c r="T95" i="15"/>
  <c r="T96" i="15"/>
  <c r="T101" i="15"/>
  <c r="T102" i="15"/>
  <c r="T103" i="15"/>
  <c r="T104" i="15"/>
  <c r="T106" i="15"/>
  <c r="T107" i="15"/>
  <c r="T108" i="15"/>
  <c r="T109" i="15"/>
  <c r="T110" i="15"/>
  <c r="T111" i="15"/>
  <c r="T112" i="15"/>
  <c r="T113" i="15"/>
  <c r="T114" i="15"/>
  <c r="T115" i="15"/>
  <c r="T116" i="15"/>
  <c r="T117" i="15"/>
  <c r="T119" i="15"/>
  <c r="T120" i="15"/>
  <c r="T86" i="15"/>
  <c r="T89" i="15"/>
  <c r="T90" i="15"/>
  <c r="T91" i="15"/>
  <c r="T97" i="15"/>
  <c r="T98" i="15"/>
  <c r="T99" i="15"/>
  <c r="T100" i="15"/>
  <c r="T105" i="15"/>
  <c r="T126" i="15"/>
  <c r="T163" i="15"/>
  <c r="T166" i="15"/>
  <c r="T206" i="15"/>
  <c r="T246" i="15"/>
  <c r="AB55" i="20"/>
  <c r="AB51" i="20"/>
  <c r="AB52" i="20" s="1"/>
  <c r="AB139" i="14"/>
  <c r="AB5" i="14"/>
  <c r="AB78" i="14"/>
  <c r="AC101" i="14" s="1"/>
  <c r="AB79" i="14"/>
  <c r="AC102" i="14" s="1"/>
  <c r="AB85" i="14"/>
  <c r="AC108" i="14" s="1"/>
  <c r="AB22" i="20"/>
  <c r="AB87" i="14"/>
  <c r="AC110" i="14" s="1"/>
  <c r="AB88" i="14"/>
  <c r="AC111" i="14" s="1"/>
  <c r="AB89" i="14"/>
  <c r="AC112" i="14" s="1"/>
  <c r="AB90" i="14"/>
  <c r="AB91" i="14"/>
  <c r="AC114" i="14" s="1"/>
  <c r="AB19" i="20"/>
  <c r="AB163" i="15"/>
  <c r="AB139" i="15"/>
  <c r="AB138" i="15"/>
  <c r="AB137" i="15"/>
  <c r="AB241" i="15"/>
  <c r="AB226" i="15"/>
  <c r="AB210" i="15"/>
  <c r="AB157" i="15"/>
  <c r="AC197" i="15" s="1"/>
  <c r="AB156" i="15"/>
  <c r="AC196" i="15" s="1"/>
  <c r="AB151" i="15"/>
  <c r="AB150" i="15"/>
  <c r="AB149" i="15"/>
  <c r="AB148" i="15"/>
  <c r="AC188" i="15" s="1"/>
  <c r="AB15" i="20"/>
  <c r="AB132" i="15"/>
  <c r="AC172" i="15" s="1"/>
  <c r="AC5" i="18"/>
  <c r="Z48" i="4"/>
  <c r="Z26" i="4"/>
  <c r="Z15" i="4"/>
  <c r="Z5" i="4"/>
  <c r="Z128" i="12" l="1"/>
  <c r="AA125" i="7"/>
  <c r="AA126" i="7"/>
  <c r="AC190" i="15"/>
  <c r="AA142" i="12"/>
  <c r="AE46" i="13"/>
  <c r="AC23" i="14"/>
  <c r="AC8" i="20"/>
  <c r="AC29" i="20"/>
  <c r="AD4" i="18"/>
  <c r="AC41" i="20" s="1"/>
  <c r="AC42" i="20" s="1"/>
  <c r="Z129" i="12"/>
  <c r="Z145" i="12"/>
  <c r="AA143" i="12"/>
  <c r="AA124" i="7"/>
  <c r="AC189" i="15"/>
  <c r="AA126" i="12"/>
  <c r="Z141" i="12"/>
  <c r="Z140" i="12"/>
  <c r="AA144" i="12"/>
  <c r="AA147" i="12"/>
  <c r="AA186" i="12" s="1"/>
  <c r="AA104" i="12"/>
  <c r="Z146" i="12"/>
  <c r="AA165" i="12"/>
  <c r="Z147" i="12"/>
  <c r="Z147" i="8"/>
  <c r="Z30" i="12"/>
  <c r="Z148" i="12" s="1"/>
  <c r="Z148" i="8"/>
  <c r="Z31" i="12"/>
  <c r="Z149" i="12" s="1"/>
  <c r="AA68" i="7"/>
  <c r="AA98" i="9"/>
  <c r="Z71" i="12"/>
  <c r="Z150" i="12" s="1"/>
  <c r="Z72" i="12"/>
  <c r="Z151" i="12" s="1"/>
  <c r="AA70" i="6"/>
  <c r="AA90" i="6" s="1"/>
  <c r="Z153" i="9"/>
  <c r="Z34" i="12"/>
  <c r="AA149" i="9"/>
  <c r="AA188" i="9" s="1"/>
  <c r="AA30" i="12"/>
  <c r="AA32" i="12"/>
  <c r="AA66" i="7"/>
  <c r="AA67" i="7"/>
  <c r="AA55" i="12"/>
  <c r="T7" i="14"/>
  <c r="T77" i="14" s="1"/>
  <c r="T78" i="14"/>
  <c r="AA133" i="8"/>
  <c r="AA70" i="7"/>
  <c r="AA135" i="8"/>
  <c r="AA174" i="8" s="1"/>
  <c r="AA95" i="6"/>
  <c r="AA136" i="8"/>
  <c r="AA175" i="8" s="1"/>
  <c r="T140" i="15"/>
  <c r="T180" i="15" s="1"/>
  <c r="AA96" i="6"/>
  <c r="AA112" i="7"/>
  <c r="AA77" i="12"/>
  <c r="AA128" i="8"/>
  <c r="AA11" i="12"/>
  <c r="AA106" i="9"/>
  <c r="AA65" i="12"/>
  <c r="Z91" i="7"/>
  <c r="Z137" i="8"/>
  <c r="Z20" i="12"/>
  <c r="Z138" i="12" s="1"/>
  <c r="Z131" i="8"/>
  <c r="Z53" i="12"/>
  <c r="AC46" i="13"/>
  <c r="AA10" i="20" s="1"/>
  <c r="AA29" i="20"/>
  <c r="AA113" i="8"/>
  <c r="AA74" i="12"/>
  <c r="AA153" i="12" s="1"/>
  <c r="AA192" i="12" s="1"/>
  <c r="AA108" i="9"/>
  <c r="AA131" i="8"/>
  <c r="AA14" i="12"/>
  <c r="AA114" i="8"/>
  <c r="AA75" i="12"/>
  <c r="AA109" i="9"/>
  <c r="Z56" i="12"/>
  <c r="Z135" i="12" s="1"/>
  <c r="AA87" i="8"/>
  <c r="AA48" i="12"/>
  <c r="AA88" i="12" s="1"/>
  <c r="AA117" i="7"/>
  <c r="Z131" i="9"/>
  <c r="AA111" i="9"/>
  <c r="AA70" i="12"/>
  <c r="AA103" i="17"/>
  <c r="AB56" i="14"/>
  <c r="T159" i="15"/>
  <c r="T199" i="15" s="1"/>
  <c r="AA40" i="15"/>
  <c r="AA161" i="15" s="1"/>
  <c r="AA13" i="20"/>
  <c r="AA89" i="8"/>
  <c r="AA50" i="12"/>
  <c r="AA90" i="12" s="1"/>
  <c r="AA17" i="20"/>
  <c r="AA160" i="15"/>
  <c r="AA159" i="15"/>
  <c r="AA8" i="20"/>
  <c r="Z90" i="7"/>
  <c r="AA22" i="12"/>
  <c r="AA140" i="12" s="1"/>
  <c r="AA179" i="12" s="1"/>
  <c r="AA139" i="8"/>
  <c r="AA178" i="8" s="1"/>
  <c r="AA100" i="8"/>
  <c r="Z137" i="9"/>
  <c r="Z18" i="12"/>
  <c r="Z136" i="12" s="1"/>
  <c r="AA78" i="14"/>
  <c r="Z154" i="8"/>
  <c r="Z37" i="12"/>
  <c r="Z155" i="12" s="1"/>
  <c r="Z9" i="12"/>
  <c r="Z127" i="12" s="1"/>
  <c r="AA40" i="8"/>
  <c r="AA156" i="8"/>
  <c r="AA111" i="8"/>
  <c r="AA72" i="12"/>
  <c r="AA151" i="12" s="1"/>
  <c r="Z154" i="9"/>
  <c r="AA193" i="9" s="1"/>
  <c r="Z35" i="12"/>
  <c r="Z153" i="12" s="1"/>
  <c r="AA112" i="8"/>
  <c r="AA73" i="12"/>
  <c r="AA152" i="12" s="1"/>
  <c r="AA80" i="14"/>
  <c r="Z55" i="12"/>
  <c r="AA101" i="17"/>
  <c r="AA132" i="8"/>
  <c r="AA15" i="12"/>
  <c r="AA133" i="12" s="1"/>
  <c r="AA115" i="8"/>
  <c r="AA76" i="12"/>
  <c r="AA110" i="9"/>
  <c r="AA69" i="12"/>
  <c r="AA109" i="12" s="1"/>
  <c r="AA102" i="17"/>
  <c r="AA82" i="14"/>
  <c r="Z141" i="8"/>
  <c r="AA88" i="8"/>
  <c r="AA49" i="12"/>
  <c r="AA89" i="12" s="1"/>
  <c r="AA94" i="17"/>
  <c r="AA83" i="14"/>
  <c r="AA112" i="9"/>
  <c r="AA71" i="12"/>
  <c r="AA39" i="12"/>
  <c r="AB143" i="15"/>
  <c r="AC183" i="15" s="1"/>
  <c r="Z89" i="7"/>
  <c r="AA114" i="7" s="1"/>
  <c r="AA97" i="8"/>
  <c r="AA46" i="12"/>
  <c r="AA125" i="12" s="1"/>
  <c r="AA69" i="7"/>
  <c r="Z145" i="8"/>
  <c r="AA56" i="12"/>
  <c r="Z146" i="8"/>
  <c r="AA185" i="8" s="1"/>
  <c r="AA134" i="8"/>
  <c r="AA57" i="12"/>
  <c r="Z153" i="8"/>
  <c r="Z36" i="12"/>
  <c r="Z154" i="12" s="1"/>
  <c r="AA137" i="8"/>
  <c r="AA79" i="14"/>
  <c r="AB102" i="14" s="1"/>
  <c r="AA97" i="6"/>
  <c r="AA138" i="8"/>
  <c r="Z40" i="8"/>
  <c r="Z39" i="12"/>
  <c r="Z157" i="12" s="1"/>
  <c r="Z62" i="12"/>
  <c r="Z94" i="7"/>
  <c r="AA115" i="7"/>
  <c r="Z63" i="12"/>
  <c r="AA110" i="17"/>
  <c r="AA39" i="4"/>
  <c r="AA25" i="20"/>
  <c r="Z95" i="7"/>
  <c r="Z64" i="12"/>
  <c r="AA25" i="10"/>
  <c r="AA40" i="4"/>
  <c r="AA26" i="20"/>
  <c r="AA143" i="15"/>
  <c r="AA145" i="9"/>
  <c r="AA184" i="9" s="1"/>
  <c r="Z7" i="12"/>
  <c r="Z125" i="12" s="1"/>
  <c r="AA12" i="12"/>
  <c r="AA130" i="12" s="1"/>
  <c r="AA128" i="15"/>
  <c r="AA146" i="9"/>
  <c r="AA185" i="9" s="1"/>
  <c r="Z8" i="12"/>
  <c r="Z126" i="12" s="1"/>
  <c r="AA13" i="12"/>
  <c r="AA131" i="12" s="1"/>
  <c r="AA71" i="6"/>
  <c r="AA91" i="6" s="1"/>
  <c r="Z12" i="12"/>
  <c r="Z130" i="12" s="1"/>
  <c r="Z73" i="12"/>
  <c r="AB69" i="14"/>
  <c r="Z131" i="12"/>
  <c r="AA144" i="8"/>
  <c r="AA183" i="8" s="1"/>
  <c r="AA66" i="12"/>
  <c r="Z147" i="9"/>
  <c r="AA133" i="9"/>
  <c r="AA28" i="10"/>
  <c r="AA83" i="7"/>
  <c r="AA108" i="7" s="1"/>
  <c r="AA145" i="8"/>
  <c r="AA67" i="12"/>
  <c r="AA146" i="12" s="1"/>
  <c r="AA185" i="12" s="1"/>
  <c r="Z148" i="9"/>
  <c r="AA187" i="9" s="1"/>
  <c r="AA134" i="9"/>
  <c r="AA84" i="7"/>
  <c r="AA109" i="7" s="1"/>
  <c r="Z143" i="9"/>
  <c r="AA137" i="15"/>
  <c r="AA19" i="12"/>
  <c r="AA137" i="12" s="1"/>
  <c r="AA86" i="7"/>
  <c r="AA111" i="7" s="1"/>
  <c r="AA81" i="14"/>
  <c r="AA72" i="6"/>
  <c r="AA150" i="8"/>
  <c r="AA189" i="8" s="1"/>
  <c r="AA102" i="9"/>
  <c r="AA14" i="17"/>
  <c r="AA38" i="17" s="1"/>
  <c r="AA151" i="8"/>
  <c r="AA103" i="9"/>
  <c r="AA178" i="9"/>
  <c r="AA136" i="15"/>
  <c r="AA18" i="12"/>
  <c r="AA136" i="12" s="1"/>
  <c r="AA15" i="20"/>
  <c r="AA15" i="14"/>
  <c r="AA23" i="20"/>
  <c r="AA84" i="14"/>
  <c r="AA85" i="7"/>
  <c r="AA110" i="7" s="1"/>
  <c r="AA138" i="15"/>
  <c r="AB178" i="15" s="1"/>
  <c r="AB209" i="15"/>
  <c r="AB240" i="15"/>
  <c r="T40" i="15"/>
  <c r="T161" i="15" s="1"/>
  <c r="T201" i="15" s="1"/>
  <c r="T132" i="15"/>
  <c r="T172" i="15" s="1"/>
  <c r="AA57" i="6"/>
  <c r="AA10" i="12"/>
  <c r="AA155" i="8"/>
  <c r="AA110" i="8"/>
  <c r="Z46" i="12"/>
  <c r="AA104" i="17"/>
  <c r="T145" i="15"/>
  <c r="T185" i="15" s="1"/>
  <c r="AA88" i="14"/>
  <c r="AA41" i="4"/>
  <c r="AA27" i="20"/>
  <c r="AA144" i="15"/>
  <c r="AA73" i="6"/>
  <c r="AA93" i="6" s="1"/>
  <c r="Z149" i="8"/>
  <c r="Z65" i="12"/>
  <c r="AA139" i="12"/>
  <c r="AA31" i="10"/>
  <c r="AA28" i="4"/>
  <c r="AA145" i="15"/>
  <c r="Z150" i="8"/>
  <c r="Z14" i="17"/>
  <c r="T143" i="15"/>
  <c r="T183" i="15" s="1"/>
  <c r="Z151" i="8"/>
  <c r="AA20" i="12"/>
  <c r="AA138" i="12" s="1"/>
  <c r="AA92" i="8"/>
  <c r="AA53" i="12"/>
  <c r="AA143" i="9"/>
  <c r="Z67" i="12"/>
  <c r="AA33" i="10"/>
  <c r="AA26" i="17"/>
  <c r="AB82" i="14"/>
  <c r="T144" i="15"/>
  <c r="T184" i="15" s="1"/>
  <c r="AA150" i="15"/>
  <c r="AA32" i="10"/>
  <c r="AB81" i="14"/>
  <c r="T80" i="14"/>
  <c r="AB80" i="14"/>
  <c r="AC103" i="14" s="1"/>
  <c r="Z68" i="6"/>
  <c r="Z41" i="6"/>
  <c r="Z124" i="8"/>
  <c r="Z152" i="8"/>
  <c r="AA93" i="8"/>
  <c r="Z40" i="9"/>
  <c r="Z158" i="9"/>
  <c r="AA144" i="9"/>
  <c r="AA183" i="9" s="1"/>
  <c r="Z68" i="12"/>
  <c r="AA68" i="12"/>
  <c r="AA108" i="12" s="1"/>
  <c r="Z138" i="8"/>
  <c r="Z21" i="12"/>
  <c r="Z139" i="12" s="1"/>
  <c r="Z132" i="8"/>
  <c r="Z54" i="12"/>
  <c r="Z133" i="12" s="1"/>
  <c r="AA124" i="8"/>
  <c r="AA152" i="8"/>
  <c r="Z7" i="17"/>
  <c r="AA95" i="17"/>
  <c r="AB140" i="15"/>
  <c r="AC180" i="15" s="1"/>
  <c r="AB58" i="14"/>
  <c r="AA139" i="15"/>
  <c r="Z92" i="7"/>
  <c r="AA97" i="7"/>
  <c r="AA122" i="7" s="1"/>
  <c r="Z139" i="8"/>
  <c r="AA125" i="8"/>
  <c r="AA164" i="8" s="1"/>
  <c r="AA153" i="8"/>
  <c r="AA192" i="8" s="1"/>
  <c r="AA108" i="8"/>
  <c r="Z145" i="9"/>
  <c r="AA52" i="16"/>
  <c r="AA96" i="17"/>
  <c r="AB141" i="15"/>
  <c r="AC181" i="15" s="1"/>
  <c r="AB92" i="14"/>
  <c r="AC115" i="14" s="1"/>
  <c r="AA140" i="15"/>
  <c r="Z93" i="7"/>
  <c r="AA98" i="7"/>
  <c r="AA123" i="7" s="1"/>
  <c r="Z140" i="8"/>
  <c r="AA126" i="8"/>
  <c r="AA165" i="8" s="1"/>
  <c r="AA154" i="8"/>
  <c r="AA193" i="8" s="1"/>
  <c r="AA109" i="8"/>
  <c r="Z146" i="9"/>
  <c r="AA53" i="16"/>
  <c r="AA97" i="17"/>
  <c r="AA135" i="9"/>
  <c r="AA130" i="9"/>
  <c r="AA169" i="9" s="1"/>
  <c r="AA158" i="9"/>
  <c r="AA140" i="9"/>
  <c r="AA18" i="11"/>
  <c r="AA73" i="16"/>
  <c r="AA86" i="17"/>
  <c r="AA151" i="15"/>
  <c r="AA51" i="7"/>
  <c r="Z127" i="8"/>
  <c r="AA74" i="16"/>
  <c r="AA115" i="17"/>
  <c r="AB159" i="15"/>
  <c r="AC199" i="15" s="1"/>
  <c r="AA30" i="4"/>
  <c r="AA152" i="15"/>
  <c r="AA94" i="7"/>
  <c r="Z134" i="8"/>
  <c r="Z156" i="8"/>
  <c r="AA147" i="8"/>
  <c r="AA142" i="9"/>
  <c r="AA20" i="11"/>
  <c r="T135" i="15"/>
  <c r="T175" i="15" s="1"/>
  <c r="AA31" i="4"/>
  <c r="AA153" i="15"/>
  <c r="AA148" i="15"/>
  <c r="Z73" i="6"/>
  <c r="AA80" i="6"/>
  <c r="AA100" i="6" s="1"/>
  <c r="AA95" i="7"/>
  <c r="AA120" i="7" s="1"/>
  <c r="Z135" i="8"/>
  <c r="Z129" i="8"/>
  <c r="AA148" i="8"/>
  <c r="AA187" i="8" s="1"/>
  <c r="AA142" i="8"/>
  <c r="AA181" i="8" s="1"/>
  <c r="Z135" i="9"/>
  <c r="AA21" i="11"/>
  <c r="Z132" i="9"/>
  <c r="AA96" i="9"/>
  <c r="AA45" i="16"/>
  <c r="AA114" i="17"/>
  <c r="AB68" i="14"/>
  <c r="AA29" i="4"/>
  <c r="AA146" i="15"/>
  <c r="AA78" i="6"/>
  <c r="AA98" i="6" s="1"/>
  <c r="AA93" i="7"/>
  <c r="Z133" i="8"/>
  <c r="Z155" i="8"/>
  <c r="AA140" i="8"/>
  <c r="Z133" i="9"/>
  <c r="AA141" i="9"/>
  <c r="AA19" i="11"/>
  <c r="AA46" i="16"/>
  <c r="AA87" i="17"/>
  <c r="T158" i="15"/>
  <c r="T198" i="15" s="1"/>
  <c r="AA147" i="15"/>
  <c r="Z72" i="6"/>
  <c r="AA79" i="6"/>
  <c r="AA99" i="6" s="1"/>
  <c r="Z128" i="8"/>
  <c r="AA141" i="8"/>
  <c r="Z134" i="9"/>
  <c r="T134" i="15"/>
  <c r="T174" i="15" s="1"/>
  <c r="T41" i="4"/>
  <c r="T52" i="4" s="1"/>
  <c r="AA154" i="15"/>
  <c r="Z74" i="6"/>
  <c r="AA94" i="6" s="1"/>
  <c r="AA81" i="6"/>
  <c r="AA101" i="6" s="1"/>
  <c r="AA96" i="7"/>
  <c r="AA121" i="7" s="1"/>
  <c r="Z136" i="8"/>
  <c r="Z130" i="8"/>
  <c r="AA149" i="8"/>
  <c r="AA143" i="8"/>
  <c r="AA182" i="8" s="1"/>
  <c r="Z136" i="9"/>
  <c r="AA62" i="12"/>
  <c r="AA141" i="12" s="1"/>
  <c r="AA180" i="12" s="1"/>
  <c r="AA22" i="11"/>
  <c r="AA49" i="20"/>
  <c r="AA48" i="20"/>
  <c r="Z38" i="17"/>
  <c r="Z77" i="17"/>
  <c r="AA77" i="17"/>
  <c r="AA47" i="16"/>
  <c r="AA48" i="16"/>
  <c r="AA49" i="16"/>
  <c r="AA50" i="16"/>
  <c r="AA51" i="16"/>
  <c r="AA29" i="10"/>
  <c r="AA27" i="10"/>
  <c r="AA101" i="12"/>
  <c r="AA116" i="12"/>
  <c r="AA155" i="12"/>
  <c r="AA194" i="12" s="1"/>
  <c r="AA128" i="12"/>
  <c r="AA167" i="12" s="1"/>
  <c r="AA156" i="12"/>
  <c r="AA195" i="12" s="1"/>
  <c r="AA117" i="12"/>
  <c r="AA87" i="12"/>
  <c r="Z137" i="12"/>
  <c r="AA97" i="12"/>
  <c r="AA98" i="12"/>
  <c r="AA99" i="12"/>
  <c r="AA100" i="12"/>
  <c r="AA102" i="12"/>
  <c r="AA111" i="12"/>
  <c r="Z138" i="9"/>
  <c r="AA99" i="9"/>
  <c r="AA100" i="9"/>
  <c r="AA191" i="9"/>
  <c r="AA101" i="9"/>
  <c r="Z140" i="9"/>
  <c r="AA165" i="9"/>
  <c r="AA166" i="9"/>
  <c r="AA194" i="9"/>
  <c r="AA128" i="9"/>
  <c r="AA167" i="9" s="1"/>
  <c r="AA156" i="9"/>
  <c r="AA195" i="9" s="1"/>
  <c r="AA129" i="9"/>
  <c r="AA168" i="9" s="1"/>
  <c r="AA157" i="9"/>
  <c r="AA196" i="9" s="1"/>
  <c r="AA40" i="9"/>
  <c r="AA80" i="9"/>
  <c r="AA114" i="9"/>
  <c r="AA87" i="9"/>
  <c r="AA115" i="9"/>
  <c r="AA88" i="9"/>
  <c r="AA116" i="9"/>
  <c r="AA91" i="9"/>
  <c r="AA119" i="9"/>
  <c r="AA92" i="9"/>
  <c r="AA93" i="9"/>
  <c r="AA94" i="9"/>
  <c r="AA95" i="9"/>
  <c r="Z141" i="9"/>
  <c r="Z142" i="9"/>
  <c r="Z80" i="9"/>
  <c r="AA101" i="8"/>
  <c r="AA102" i="8"/>
  <c r="AA103" i="8"/>
  <c r="AA104" i="8"/>
  <c r="AA105" i="8"/>
  <c r="AA106" i="8"/>
  <c r="AA107" i="8"/>
  <c r="AA79" i="8"/>
  <c r="Z79" i="8"/>
  <c r="AA26" i="7"/>
  <c r="AA76" i="7"/>
  <c r="Z26" i="7"/>
  <c r="Z51" i="7"/>
  <c r="AA21" i="6"/>
  <c r="AA68" i="6"/>
  <c r="AA69" i="6"/>
  <c r="AA89" i="6" s="1"/>
  <c r="AA41" i="6"/>
  <c r="Z21" i="6"/>
  <c r="AA81" i="15"/>
  <c r="AA10" i="4"/>
  <c r="AA15" i="4"/>
  <c r="AA21" i="4"/>
  <c r="AA26" i="4"/>
  <c r="AB110" i="14"/>
  <c r="AB162" i="14"/>
  <c r="AA38" i="14"/>
  <c r="AA77" i="14"/>
  <c r="AB66" i="14"/>
  <c r="AB64" i="14"/>
  <c r="AA47" i="14"/>
  <c r="AB60" i="14"/>
  <c r="AA89" i="14"/>
  <c r="AB114" i="14"/>
  <c r="AB213" i="15"/>
  <c r="AB214" i="15"/>
  <c r="AB215" i="15"/>
  <c r="T11" i="14"/>
  <c r="T81" i="14" s="1"/>
  <c r="T141" i="15"/>
  <c r="T181" i="15" s="1"/>
  <c r="AB222" i="15"/>
  <c r="T81" i="15"/>
  <c r="T139" i="15"/>
  <c r="T179" i="15" s="1"/>
  <c r="AB223" i="15"/>
  <c r="T138" i="15"/>
  <c r="T178" i="15" s="1"/>
  <c r="AB225" i="15"/>
  <c r="AC43" i="13"/>
  <c r="AB231" i="15"/>
  <c r="T130" i="15"/>
  <c r="T170" i="15" s="1"/>
  <c r="AC44" i="13"/>
  <c r="AB232" i="15"/>
  <c r="T121" i="15"/>
  <c r="T157" i="15"/>
  <c r="T197" i="15" s="1"/>
  <c r="AB233" i="15"/>
  <c r="T128" i="15"/>
  <c r="T168" i="15" s="1"/>
  <c r="T155" i="15"/>
  <c r="T195" i="15" s="1"/>
  <c r="AB84" i="14"/>
  <c r="AC107" i="14" s="1"/>
  <c r="AB129" i="15"/>
  <c r="AC169" i="15" s="1"/>
  <c r="AB216" i="15"/>
  <c r="AC23" i="13"/>
  <c r="AB224" i="15"/>
  <c r="T137" i="15"/>
  <c r="T177" i="15" s="1"/>
  <c r="T136" i="15"/>
  <c r="T176" i="15" s="1"/>
  <c r="T133" i="15"/>
  <c r="T173" i="15" s="1"/>
  <c r="AB234" i="15"/>
  <c r="T38" i="14"/>
  <c r="T85" i="14" s="1"/>
  <c r="AB230" i="15"/>
  <c r="T131" i="15"/>
  <c r="T171" i="15" s="1"/>
  <c r="T129" i="15"/>
  <c r="T169" i="15" s="1"/>
  <c r="T21" i="4"/>
  <c r="T154" i="15"/>
  <c r="T194" i="15" s="1"/>
  <c r="T153" i="15"/>
  <c r="T193" i="15" s="1"/>
  <c r="T39" i="4"/>
  <c r="T50" i="4" s="1"/>
  <c r="T152" i="15"/>
  <c r="T192" i="15" s="1"/>
  <c r="AB130" i="15"/>
  <c r="AC170" i="15" s="1"/>
  <c r="AB208" i="15"/>
  <c r="AB239" i="15"/>
  <c r="AB83" i="14"/>
  <c r="AC106" i="14" s="1"/>
  <c r="T91" i="14"/>
  <c r="T30" i="4"/>
  <c r="T29" i="4"/>
  <c r="T10" i="4"/>
  <c r="T83" i="14"/>
  <c r="T90" i="14"/>
  <c r="T82" i="14"/>
  <c r="T89" i="14"/>
  <c r="T150" i="15"/>
  <c r="T190" i="15" s="1"/>
  <c r="T142" i="15"/>
  <c r="T182" i="15" s="1"/>
  <c r="T118" i="15"/>
  <c r="T160" i="15"/>
  <c r="T200" i="15" s="1"/>
  <c r="AB133" i="15"/>
  <c r="AC173" i="15" s="1"/>
  <c r="AB144" i="15"/>
  <c r="AC184" i="15" s="1"/>
  <c r="AB152" i="15"/>
  <c r="AC192" i="15" s="1"/>
  <c r="AB160" i="15"/>
  <c r="AC200" i="15" s="1"/>
  <c r="AB212" i="15"/>
  <c r="AB220" i="15"/>
  <c r="AB228" i="15"/>
  <c r="AB211" i="15"/>
  <c r="AB153" i="15"/>
  <c r="AC193" i="15" s="1"/>
  <c r="AB221" i="15"/>
  <c r="AB229" i="15"/>
  <c r="AB227" i="15"/>
  <c r="AB134" i="15"/>
  <c r="AC174" i="15" s="1"/>
  <c r="AB145" i="15"/>
  <c r="AC185" i="15" s="1"/>
  <c r="AD43" i="13"/>
  <c r="AE55" i="13" s="1"/>
  <c r="AD45" i="13"/>
  <c r="AE57" i="13" s="1"/>
  <c r="AB235" i="15"/>
  <c r="AB86" i="14"/>
  <c r="AB21" i="20"/>
  <c r="AB47" i="14"/>
  <c r="AB46" i="14"/>
  <c r="AB77" i="14"/>
  <c r="AC100" i="14" s="1"/>
  <c r="AB13" i="20"/>
  <c r="AB128" i="15"/>
  <c r="AC168" i="15" s="1"/>
  <c r="AB136" i="15"/>
  <c r="AC176" i="15" s="1"/>
  <c r="AB147" i="15"/>
  <c r="AC187" i="15" s="1"/>
  <c r="AB155" i="15"/>
  <c r="AC195" i="15" s="1"/>
  <c r="AB67" i="14"/>
  <c r="AB63" i="14"/>
  <c r="AB59" i="14"/>
  <c r="AB55" i="14"/>
  <c r="AB14" i="20"/>
  <c r="AB113" i="14"/>
  <c r="AB6" i="20"/>
  <c r="AB54" i="14"/>
  <c r="AB16" i="20"/>
  <c r="AB131" i="15"/>
  <c r="AC171" i="15" s="1"/>
  <c r="AB142" i="15"/>
  <c r="AC182" i="15" s="1"/>
  <c r="AB158" i="15"/>
  <c r="AC198" i="15" s="1"/>
  <c r="AB17" i="20"/>
  <c r="AB65" i="14"/>
  <c r="AB61" i="14"/>
  <c r="AB57" i="14"/>
  <c r="AB135" i="15"/>
  <c r="AC175" i="15" s="1"/>
  <c r="AB146" i="15"/>
  <c r="AC186" i="15" s="1"/>
  <c r="AB154" i="15"/>
  <c r="AC194" i="15" s="1"/>
  <c r="AD23" i="13"/>
  <c r="AB40" i="15"/>
  <c r="AB161" i="15" s="1"/>
  <c r="AC201" i="15" s="1"/>
  <c r="AB81" i="15"/>
  <c r="AD42" i="13"/>
  <c r="AE54" i="13" s="1"/>
  <c r="AD9" i="13"/>
  <c r="Z39" i="4"/>
  <c r="Z41" i="4"/>
  <c r="Z10" i="4"/>
  <c r="Z11" i="4" s="1"/>
  <c r="Z21" i="4"/>
  <c r="Z40" i="4"/>
  <c r="AD52" i="13"/>
  <c r="AD40" i="13"/>
  <c r="AD28" i="13"/>
  <c r="AD32" i="13"/>
  <c r="AD31" i="13"/>
  <c r="AD30" i="13"/>
  <c r="AD16" i="13"/>
  <c r="AD5" i="13"/>
  <c r="AB75" i="14"/>
  <c r="AA195" i="8" l="1"/>
  <c r="AA188" i="8"/>
  <c r="AB104" i="14"/>
  <c r="AC104" i="14"/>
  <c r="AA88" i="6"/>
  <c r="AA150" i="12"/>
  <c r="AA189" i="12" s="1"/>
  <c r="AA51" i="4"/>
  <c r="AB105" i="14"/>
  <c r="AC105" i="14"/>
  <c r="AA127" i="12"/>
  <c r="AA166" i="12" s="1"/>
  <c r="AA172" i="9"/>
  <c r="AA50" i="4"/>
  <c r="AC10" i="20"/>
  <c r="AA191" i="8"/>
  <c r="AA163" i="8"/>
  <c r="AB106" i="14"/>
  <c r="AA52" i="4"/>
  <c r="AA175" i="12"/>
  <c r="AA113" i="12"/>
  <c r="AC49" i="20"/>
  <c r="AC48" i="20"/>
  <c r="AB109" i="14"/>
  <c r="AC109" i="14"/>
  <c r="AA112" i="12"/>
  <c r="AA181" i="9"/>
  <c r="AA178" i="12"/>
  <c r="AA92" i="6"/>
  <c r="AA190" i="12"/>
  <c r="AA176" i="8"/>
  <c r="AA176" i="9"/>
  <c r="AB111" i="14"/>
  <c r="AA175" i="9"/>
  <c r="AA118" i="7"/>
  <c r="AA169" i="12"/>
  <c r="AA154" i="12"/>
  <c r="AA193" i="12" s="1"/>
  <c r="AA115" i="12"/>
  <c r="AA93" i="12"/>
  <c r="Z142" i="12"/>
  <c r="AA192" i="9"/>
  <c r="AA22" i="14"/>
  <c r="AA134" i="12"/>
  <c r="AA95" i="12"/>
  <c r="AA171" i="9"/>
  <c r="AA96" i="12"/>
  <c r="AA135" i="12"/>
  <c r="AA174" i="12" s="1"/>
  <c r="Z134" i="12"/>
  <c r="AB103" i="14"/>
  <c r="Z132" i="12"/>
  <c r="AA166" i="8"/>
  <c r="AA103" i="12"/>
  <c r="AA180" i="8"/>
  <c r="AA186" i="9"/>
  <c r="Z144" i="12"/>
  <c r="AA106" i="12"/>
  <c r="AA145" i="12"/>
  <c r="AA184" i="12" s="1"/>
  <c r="AA157" i="12"/>
  <c r="AA196" i="12" s="1"/>
  <c r="AA40" i="12"/>
  <c r="AA110" i="12"/>
  <c r="AA149" i="12"/>
  <c r="AA188" i="12" s="1"/>
  <c r="AA170" i="9"/>
  <c r="AB112" i="14"/>
  <c r="AA197" i="9"/>
  <c r="AA132" i="12"/>
  <c r="AA170" i="8"/>
  <c r="AA186" i="8"/>
  <c r="AA174" i="9"/>
  <c r="AA170" i="12"/>
  <c r="AB62" i="14"/>
  <c r="AA94" i="12"/>
  <c r="AA164" i="12"/>
  <c r="AA86" i="12"/>
  <c r="AA119" i="7"/>
  <c r="AA194" i="8"/>
  <c r="AA190" i="8"/>
  <c r="AA173" i="9"/>
  <c r="AA172" i="12"/>
  <c r="AA148" i="12"/>
  <c r="AA187" i="12" s="1"/>
  <c r="AA171" i="8"/>
  <c r="AA169" i="8"/>
  <c r="AA114" i="12"/>
  <c r="AA79" i="12"/>
  <c r="AA107" i="12"/>
  <c r="AA172" i="8"/>
  <c r="Z79" i="12"/>
  <c r="AA184" i="8"/>
  <c r="AA177" i="8"/>
  <c r="Z40" i="12"/>
  <c r="Z152" i="12"/>
  <c r="AA105" i="12"/>
  <c r="AA168" i="8"/>
  <c r="Z143" i="12"/>
  <c r="AA129" i="12"/>
  <c r="AA168" i="12" s="1"/>
  <c r="AA167" i="8"/>
  <c r="AA173" i="8"/>
  <c r="AA116" i="7"/>
  <c r="AB101" i="14"/>
  <c r="AA179" i="8"/>
  <c r="AA182" i="9"/>
  <c r="AA176" i="12"/>
  <c r="AA177" i="12"/>
  <c r="AA180" i="9"/>
  <c r="AA179" i="9"/>
  <c r="AA177" i="9"/>
  <c r="AA42" i="4"/>
  <c r="AA11" i="4"/>
  <c r="AA46" i="14"/>
  <c r="AA23" i="14"/>
  <c r="AA92" i="14"/>
  <c r="AA85" i="14"/>
  <c r="T46" i="14"/>
  <c r="T22" i="14"/>
  <c r="AB107" i="14"/>
  <c r="T42" i="4"/>
  <c r="T53" i="4" s="1"/>
  <c r="T11" i="4"/>
  <c r="T92" i="14"/>
  <c r="AB117" i="15"/>
  <c r="AB116" i="15"/>
  <c r="AB118" i="15"/>
  <c r="AB100" i="14"/>
  <c r="AD44" i="13"/>
  <c r="AE56" i="13" s="1"/>
  <c r="AD11" i="13"/>
  <c r="Z42" i="4"/>
  <c r="AD54" i="13"/>
  <c r="AD55" i="13"/>
  <c r="AB198" i="15"/>
  <c r="AB177" i="15"/>
  <c r="AB197" i="15"/>
  <c r="AB196" i="15"/>
  <c r="AB179" i="15"/>
  <c r="AA171" i="12" l="1"/>
  <c r="AA173" i="12"/>
  <c r="AA183" i="12"/>
  <c r="AA191" i="12"/>
  <c r="AA181" i="12"/>
  <c r="AA46" i="20"/>
  <c r="AA47" i="20"/>
  <c r="AA182" i="12"/>
  <c r="AA53" i="4"/>
  <c r="AB108" i="14"/>
  <c r="AB115" i="14"/>
  <c r="AD46" i="13"/>
  <c r="AC4" i="18"/>
  <c r="AB41" i="20" s="1"/>
  <c r="AB42" i="20" s="1"/>
  <c r="AB8" i="20"/>
  <c r="AC9" i="20" s="1"/>
  <c r="AB29" i="20"/>
  <c r="AB23" i="14"/>
  <c r="AD56" i="13"/>
  <c r="AB10" i="20" l="1"/>
  <c r="AE58" i="13"/>
  <c r="AC11" i="20" s="1"/>
  <c r="AB49" i="20"/>
  <c r="AB48" i="20"/>
  <c r="AB94" i="15"/>
  <c r="AB112" i="15"/>
  <c r="AB111" i="15"/>
  <c r="AB103" i="15"/>
  <c r="AB92" i="15"/>
  <c r="AB114" i="15"/>
  <c r="AB105" i="15"/>
  <c r="AB104" i="15"/>
  <c r="AB110" i="15"/>
  <c r="AB109" i="15"/>
  <c r="AB90" i="15"/>
  <c r="AB106" i="15"/>
  <c r="AB93" i="15"/>
  <c r="AB102" i="15"/>
  <c r="AB88" i="15"/>
  <c r="AB108" i="15"/>
  <c r="AB100" i="15"/>
  <c r="AB89" i="15"/>
  <c r="AB95" i="15"/>
  <c r="AB113" i="15"/>
  <c r="AB91" i="15"/>
  <c r="AB101" i="15"/>
  <c r="AB115" i="15"/>
  <c r="AB107" i="15"/>
  <c r="AB96" i="15"/>
  <c r="AB119" i="15"/>
  <c r="AB4" i="18"/>
  <c r="AA41" i="20" s="1"/>
  <c r="AA42" i="20" s="1"/>
  <c r="AB182" i="15"/>
  <c r="AB181" i="15"/>
  <c r="AB194" i="15"/>
  <c r="AB184" i="15"/>
  <c r="AB171" i="15"/>
  <c r="AB170" i="15"/>
  <c r="AB185" i="15"/>
  <c r="AB186" i="15"/>
  <c r="AB190" i="15"/>
  <c r="AB188" i="15"/>
  <c r="AB189" i="15"/>
  <c r="AB192" i="15"/>
  <c r="AB174" i="15"/>
  <c r="AB193" i="15"/>
  <c r="AB173" i="15"/>
  <c r="AB169" i="15"/>
  <c r="AB180" i="15"/>
  <c r="AB183" i="15"/>
  <c r="AB187" i="15"/>
  <c r="AB191" i="15"/>
  <c r="AB195" i="15"/>
  <c r="AB176" i="15"/>
  <c r="AB172" i="15"/>
  <c r="AB9" i="20" l="1"/>
  <c r="AB168" i="15" l="1"/>
  <c r="K51" i="20" l="1"/>
  <c r="L51" i="20"/>
  <c r="L52" i="20" s="1"/>
  <c r="M51" i="20"/>
  <c r="M52" i="20" s="1"/>
  <c r="N51" i="20"/>
  <c r="O51" i="20"/>
  <c r="O52" i="20" s="1"/>
  <c r="P51" i="20"/>
  <c r="P52" i="20" s="1"/>
  <c r="Q51" i="20"/>
  <c r="Q52" i="20" s="1"/>
  <c r="R51" i="20"/>
  <c r="R52" i="20" s="1"/>
  <c r="S51" i="20"/>
  <c r="S52" i="20" s="1"/>
  <c r="T51" i="20"/>
  <c r="T52" i="20" s="1"/>
  <c r="U51" i="20"/>
  <c r="V52" i="20" s="1"/>
  <c r="V51" i="20"/>
  <c r="W51" i="20"/>
  <c r="W52" i="20" s="1"/>
  <c r="X51" i="20"/>
  <c r="X52" i="20" s="1"/>
  <c r="Y51" i="20"/>
  <c r="Y52" i="20" s="1"/>
  <c r="Z51" i="20"/>
  <c r="AA52" i="20" s="1"/>
  <c r="N52" i="20" l="1"/>
  <c r="U52" i="20"/>
  <c r="Z52" i="20"/>
  <c r="Z30" i="20"/>
  <c r="Z31" i="20"/>
  <c r="Z32" i="20"/>
  <c r="Z33" i="20"/>
  <c r="Z43" i="20" s="1"/>
  <c r="Z34" i="20"/>
  <c r="Z35" i="20"/>
  <c r="Z36" i="20"/>
  <c r="Z37" i="20"/>
  <c r="Z38" i="20"/>
  <c r="Z39" i="20"/>
  <c r="B7" i="18" l="1"/>
  <c r="B6" i="18"/>
  <c r="X22" i="10"/>
  <c r="Y22" i="10" s="1"/>
  <c r="Y5" i="10"/>
  <c r="D106" i="6"/>
  <c r="D86" i="6"/>
  <c r="D66" i="6"/>
  <c r="D46" i="6"/>
  <c r="D25" i="6"/>
  <c r="G5" i="13"/>
  <c r="H5" i="13" s="1"/>
  <c r="I5" i="13" s="1"/>
  <c r="J5" i="13" s="1"/>
  <c r="K5" i="13" s="1"/>
  <c r="L5" i="13" s="1"/>
  <c r="M5" i="13" s="1"/>
  <c r="N5" i="13" s="1"/>
  <c r="O5" i="13" s="1"/>
  <c r="P5" i="13" s="1"/>
  <c r="Q5" i="13" s="1"/>
  <c r="R5" i="13" s="1"/>
  <c r="S5" i="13" s="1"/>
  <c r="T5" i="13" s="1"/>
  <c r="U5" i="13" s="1"/>
  <c r="V5" i="13" s="1"/>
  <c r="W5" i="13" s="1"/>
  <c r="X5" i="13" s="1"/>
  <c r="Y5" i="13" s="1"/>
  <c r="Z5" i="13" s="1"/>
  <c r="AA5" i="13" s="1"/>
  <c r="AB5" i="13" s="1"/>
  <c r="B61" i="13"/>
  <c r="B62" i="13"/>
  <c r="X16" i="11"/>
  <c r="Y16" i="11" s="1"/>
  <c r="X5" i="11"/>
  <c r="Y5" i="11" s="1"/>
  <c r="Z163" i="15" l="1"/>
  <c r="AA121" i="15"/>
  <c r="AA120" i="15"/>
  <c r="AA119" i="15"/>
  <c r="AA118" i="15"/>
  <c r="AA117" i="15"/>
  <c r="AA115" i="15"/>
  <c r="AA114" i="15"/>
  <c r="AA113" i="15"/>
  <c r="AA112" i="15"/>
  <c r="AA111" i="15"/>
  <c r="AA110" i="15"/>
  <c r="AA109" i="15"/>
  <c r="AA108" i="15"/>
  <c r="AA107" i="15"/>
  <c r="AA106" i="15"/>
  <c r="AA105" i="15"/>
  <c r="AA104" i="15"/>
  <c r="AA103" i="15"/>
  <c r="AA102" i="15"/>
  <c r="AA101" i="15"/>
  <c r="AA100" i="15"/>
  <c r="AA99" i="15"/>
  <c r="AA98" i="15"/>
  <c r="AA97" i="15"/>
  <c r="AA96" i="15"/>
  <c r="AA95" i="15"/>
  <c r="AA94" i="15"/>
  <c r="AA93" i="15"/>
  <c r="AA92" i="15"/>
  <c r="AA91" i="15"/>
  <c r="AA90" i="15"/>
  <c r="AA89" i="15"/>
  <c r="AA88" i="15"/>
  <c r="X5" i="4"/>
  <c r="Y5" i="4" s="1"/>
  <c r="AC30" i="13"/>
  <c r="AC31" i="13"/>
  <c r="AC32" i="13"/>
  <c r="AC33" i="13"/>
  <c r="AC34" i="13"/>
  <c r="AA7" i="20" s="1"/>
  <c r="Z156" i="15" l="1"/>
  <c r="AA196" i="15" s="1"/>
  <c r="AA116" i="15"/>
  <c r="Z128" i="15"/>
  <c r="AA168" i="15" s="1"/>
  <c r="Z132" i="15"/>
  <c r="AA172" i="15" s="1"/>
  <c r="Z136" i="15"/>
  <c r="AA176" i="15" s="1"/>
  <c r="Z140" i="15"/>
  <c r="AA180" i="15" s="1"/>
  <c r="Z144" i="15"/>
  <c r="AA184" i="15" s="1"/>
  <c r="Z148" i="15"/>
  <c r="AA188" i="15" s="1"/>
  <c r="Z152" i="15"/>
  <c r="AA192" i="15" s="1"/>
  <c r="Z160" i="15"/>
  <c r="AA200" i="15" s="1"/>
  <c r="Z130" i="15"/>
  <c r="AA170" i="15" s="1"/>
  <c r="Z134" i="15"/>
  <c r="AA174" i="15" s="1"/>
  <c r="Z138" i="15"/>
  <c r="AA178" i="15" s="1"/>
  <c r="Z142" i="15"/>
  <c r="AA182" i="15" s="1"/>
  <c r="Z146" i="15"/>
  <c r="AA186" i="15" s="1"/>
  <c r="Z150" i="15"/>
  <c r="AA190" i="15" s="1"/>
  <c r="Z81" i="15"/>
  <c r="Z131" i="15"/>
  <c r="AA171" i="15" s="1"/>
  <c r="Z135" i="15"/>
  <c r="AA175" i="15" s="1"/>
  <c r="Z139" i="15"/>
  <c r="AA179" i="15" s="1"/>
  <c r="Z143" i="15"/>
  <c r="AA183" i="15" s="1"/>
  <c r="Z147" i="15"/>
  <c r="AA187" i="15" s="1"/>
  <c r="Z151" i="15"/>
  <c r="AA191" i="15" s="1"/>
  <c r="Z155" i="15"/>
  <c r="AA195" i="15" s="1"/>
  <c r="Z40" i="15"/>
  <c r="Z106" i="15"/>
  <c r="Z90" i="15"/>
  <c r="Z129" i="15"/>
  <c r="AA169" i="15" s="1"/>
  <c r="Z133" i="15"/>
  <c r="AA173" i="15" s="1"/>
  <c r="Z137" i="15"/>
  <c r="AA177" i="15" s="1"/>
  <c r="Z141" i="15"/>
  <c r="AA181" i="15" s="1"/>
  <c r="Z145" i="15"/>
  <c r="AA185" i="15" s="1"/>
  <c r="Z149" i="15"/>
  <c r="AA189" i="15" s="1"/>
  <c r="Z153" i="15"/>
  <c r="AA193" i="15" s="1"/>
  <c r="Z157" i="15"/>
  <c r="AA197" i="15" s="1"/>
  <c r="Z88" i="15"/>
  <c r="Z92" i="15"/>
  <c r="Z96" i="15"/>
  <c r="Z100" i="15"/>
  <c r="Z104" i="15"/>
  <c r="Z108" i="15"/>
  <c r="Z112" i="15"/>
  <c r="Z116" i="15"/>
  <c r="Z120" i="15"/>
  <c r="Z159" i="15"/>
  <c r="AA199" i="15" s="1"/>
  <c r="Z154" i="15"/>
  <c r="AA194" i="15" s="1"/>
  <c r="Z158" i="15"/>
  <c r="AA198" i="15" s="1"/>
  <c r="Z89" i="15"/>
  <c r="Z93" i="15"/>
  <c r="Z97" i="15"/>
  <c r="Z101" i="15"/>
  <c r="Z105" i="15"/>
  <c r="Z109" i="15"/>
  <c r="Z113" i="15"/>
  <c r="Z117" i="15"/>
  <c r="Z121" i="15"/>
  <c r="Y26" i="4"/>
  <c r="Y15" i="4"/>
  <c r="Y48" i="4"/>
  <c r="Z94" i="15"/>
  <c r="Z102" i="15"/>
  <c r="Z114" i="15"/>
  <c r="Z91" i="15"/>
  <c r="Z95" i="15"/>
  <c r="Z99" i="15"/>
  <c r="Z103" i="15"/>
  <c r="Z107" i="15"/>
  <c r="Z111" i="15"/>
  <c r="Z115" i="15"/>
  <c r="Z119" i="15"/>
  <c r="Z98" i="15"/>
  <c r="Z110" i="15"/>
  <c r="Z118" i="15"/>
  <c r="Z115" i="17"/>
  <c r="Z114" i="17"/>
  <c r="Z113" i="17"/>
  <c r="Z112" i="17"/>
  <c r="Z111" i="17"/>
  <c r="Z110" i="17"/>
  <c r="Z109" i="17"/>
  <c r="Z108" i="17"/>
  <c r="Z107" i="17"/>
  <c r="Z106" i="17"/>
  <c r="Z105" i="17"/>
  <c r="Z104" i="17"/>
  <c r="Z103" i="17"/>
  <c r="Z102" i="17"/>
  <c r="Z101" i="17"/>
  <c r="Z100" i="17"/>
  <c r="Z99" i="17"/>
  <c r="Z98" i="17"/>
  <c r="Z97" i="17"/>
  <c r="Z96" i="17"/>
  <c r="Z95" i="17"/>
  <c r="Z94" i="17"/>
  <c r="Z93" i="17"/>
  <c r="Z92" i="17"/>
  <c r="Z91" i="17"/>
  <c r="Z90" i="17"/>
  <c r="Z89" i="17"/>
  <c r="Z88" i="17"/>
  <c r="Z87" i="17"/>
  <c r="Z86" i="17"/>
  <c r="Z85" i="17"/>
  <c r="Z84" i="17"/>
  <c r="Z74" i="16"/>
  <c r="Z73" i="16"/>
  <c r="Z72" i="16"/>
  <c r="Z71" i="16"/>
  <c r="Z70" i="16"/>
  <c r="Z69" i="16"/>
  <c r="Z68" i="16"/>
  <c r="Z67" i="16"/>
  <c r="Z66" i="16"/>
  <c r="Z65" i="16"/>
  <c r="Z64" i="16"/>
  <c r="Z63" i="16"/>
  <c r="Z62" i="16"/>
  <c r="Z61" i="16"/>
  <c r="Z60" i="16"/>
  <c r="Z59" i="16"/>
  <c r="Z58" i="16"/>
  <c r="Z57" i="16"/>
  <c r="Z56" i="16"/>
  <c r="Z55" i="16"/>
  <c r="Z54" i="16"/>
  <c r="Z53" i="16"/>
  <c r="Z52" i="16"/>
  <c r="Z51" i="16"/>
  <c r="Z50" i="16"/>
  <c r="Z49" i="16"/>
  <c r="Z48" i="16"/>
  <c r="Z47" i="16"/>
  <c r="Z46" i="16"/>
  <c r="Z45" i="16"/>
  <c r="Z44" i="16"/>
  <c r="Z43" i="16"/>
  <c r="Z22" i="11"/>
  <c r="Z21" i="11"/>
  <c r="Z20" i="11"/>
  <c r="Z19" i="11"/>
  <c r="Z18" i="11"/>
  <c r="Z34" i="10"/>
  <c r="Z33" i="10"/>
  <c r="Z32" i="10"/>
  <c r="Z31" i="10"/>
  <c r="Z30" i="10"/>
  <c r="Z29" i="10"/>
  <c r="Z28" i="10"/>
  <c r="Z27" i="10"/>
  <c r="Z26" i="10"/>
  <c r="Z25" i="10"/>
  <c r="Z24" i="10"/>
  <c r="Z119" i="9"/>
  <c r="Z118" i="9"/>
  <c r="Z117" i="9"/>
  <c r="Z116" i="9"/>
  <c r="Z115" i="9"/>
  <c r="Z114" i="9"/>
  <c r="Z113" i="9"/>
  <c r="Z112" i="9"/>
  <c r="Z111" i="9"/>
  <c r="Z110" i="9"/>
  <c r="Z109" i="9"/>
  <c r="Z108" i="9"/>
  <c r="Z107" i="9"/>
  <c r="Z106" i="9"/>
  <c r="Z105" i="9"/>
  <c r="Z104" i="9"/>
  <c r="Z103" i="9"/>
  <c r="Z102" i="9"/>
  <c r="Z101" i="9"/>
  <c r="Z100" i="9"/>
  <c r="Z99" i="9"/>
  <c r="Z98" i="9"/>
  <c r="Z97" i="9"/>
  <c r="Z96" i="9"/>
  <c r="Z95" i="9"/>
  <c r="Z94" i="9"/>
  <c r="Z93" i="9"/>
  <c r="Z92" i="9"/>
  <c r="Z91" i="9"/>
  <c r="Z90" i="9"/>
  <c r="Z89" i="9"/>
  <c r="Z88" i="9"/>
  <c r="Z87" i="9"/>
  <c r="Z117" i="8"/>
  <c r="Z116" i="8"/>
  <c r="Z115" i="8"/>
  <c r="Z114" i="8"/>
  <c r="Z113" i="8"/>
  <c r="Z112" i="8"/>
  <c r="Z111" i="8"/>
  <c r="Z110" i="8"/>
  <c r="Z109" i="8"/>
  <c r="Z108" i="8"/>
  <c r="Z107" i="8"/>
  <c r="Z106" i="8"/>
  <c r="Z105" i="8"/>
  <c r="Z104" i="8"/>
  <c r="Z103" i="8"/>
  <c r="Z102" i="8"/>
  <c r="Z101" i="8"/>
  <c r="Z100" i="8"/>
  <c r="Z99" i="8"/>
  <c r="Z98" i="8"/>
  <c r="Z97" i="8"/>
  <c r="Z96" i="8"/>
  <c r="Z95" i="8"/>
  <c r="Z94" i="8"/>
  <c r="Z93" i="8"/>
  <c r="Z92" i="8"/>
  <c r="Z91" i="8"/>
  <c r="Z90" i="8"/>
  <c r="Z89" i="8"/>
  <c r="Z88" i="8"/>
  <c r="Z87" i="8"/>
  <c r="Z86" i="8"/>
  <c r="Z85" i="8"/>
  <c r="Z76" i="7"/>
  <c r="Z75" i="7"/>
  <c r="Z74" i="7"/>
  <c r="Z73" i="7"/>
  <c r="Z72" i="7"/>
  <c r="Z71" i="7"/>
  <c r="Z70" i="7"/>
  <c r="Z69" i="7"/>
  <c r="Z68" i="7"/>
  <c r="Z67" i="7"/>
  <c r="Z66" i="7"/>
  <c r="Z65" i="7"/>
  <c r="Z64" i="7"/>
  <c r="Z63" i="7"/>
  <c r="Z62" i="7"/>
  <c r="Z61" i="7"/>
  <c r="Z60" i="7"/>
  <c r="Z59" i="7"/>
  <c r="Z58" i="7"/>
  <c r="Z31" i="4"/>
  <c r="Z30" i="4"/>
  <c r="Z29" i="4"/>
  <c r="Z28" i="4"/>
  <c r="Y27" i="20"/>
  <c r="Y26" i="20"/>
  <c r="Y25" i="20"/>
  <c r="Z116" i="14"/>
  <c r="AA5" i="18"/>
  <c r="AB45" i="13"/>
  <c r="AC57" i="13" s="1"/>
  <c r="AB43" i="13"/>
  <c r="AC55" i="13" s="1"/>
  <c r="Z55" i="20"/>
  <c r="Z27" i="20"/>
  <c r="Z26" i="20"/>
  <c r="Z25" i="20"/>
  <c r="Z16" i="20"/>
  <c r="Z15" i="20"/>
  <c r="Z13" i="20"/>
  <c r="E4" i="20"/>
  <c r="F4" i="20" s="1"/>
  <c r="G4" i="20" s="1"/>
  <c r="H4" i="20" s="1"/>
  <c r="I4" i="20" s="1"/>
  <c r="J4" i="20" s="1"/>
  <c r="K4" i="20" s="1"/>
  <c r="L4" i="20" s="1"/>
  <c r="M4" i="20" s="1"/>
  <c r="N4" i="20" s="1"/>
  <c r="O4" i="20" s="1"/>
  <c r="P4" i="20" s="1"/>
  <c r="Q4" i="20" s="1"/>
  <c r="R4" i="20" s="1"/>
  <c r="S4" i="20" s="1"/>
  <c r="T4" i="20" s="1"/>
  <c r="U4" i="20" s="1"/>
  <c r="V4" i="20" s="1"/>
  <c r="W4" i="20" s="1"/>
  <c r="X4" i="20" s="1"/>
  <c r="Y4" i="20" s="1"/>
  <c r="Z4" i="20" s="1"/>
  <c r="AA4" i="20" s="1"/>
  <c r="AB4" i="20" s="1"/>
  <c r="V55" i="20"/>
  <c r="W55" i="20"/>
  <c r="X55" i="20"/>
  <c r="D17" i="20"/>
  <c r="E17" i="20"/>
  <c r="F17" i="20"/>
  <c r="G17" i="20"/>
  <c r="H17" i="20"/>
  <c r="I17" i="20"/>
  <c r="J17" i="20"/>
  <c r="K17" i="20"/>
  <c r="L17" i="20"/>
  <c r="M17" i="20"/>
  <c r="N17" i="20"/>
  <c r="O17" i="20"/>
  <c r="P17" i="20"/>
  <c r="Q17" i="20"/>
  <c r="R17" i="20"/>
  <c r="S17" i="20"/>
  <c r="T17" i="20"/>
  <c r="D55" i="20"/>
  <c r="E55" i="20"/>
  <c r="F55" i="20"/>
  <c r="G55" i="20"/>
  <c r="H55" i="20"/>
  <c r="I55" i="20"/>
  <c r="J55" i="20"/>
  <c r="K55" i="20"/>
  <c r="L55" i="20"/>
  <c r="M55" i="20"/>
  <c r="N55" i="20"/>
  <c r="O55" i="20"/>
  <c r="P55" i="20"/>
  <c r="Q55" i="20"/>
  <c r="R55" i="20"/>
  <c r="S55" i="20"/>
  <c r="T55" i="20"/>
  <c r="U55" i="20"/>
  <c r="Y55" i="20"/>
  <c r="Z161" i="15" l="1"/>
  <c r="AA201" i="15" s="1"/>
  <c r="Z15" i="14"/>
  <c r="Z23" i="20"/>
  <c r="Y30" i="20"/>
  <c r="Y31" i="20"/>
  <c r="Y32" i="20"/>
  <c r="Y33" i="20"/>
  <c r="Y43" i="20" s="1"/>
  <c r="Y34" i="20"/>
  <c r="Y35" i="20"/>
  <c r="Y36" i="20"/>
  <c r="Y37" i="20"/>
  <c r="Y38" i="20"/>
  <c r="Y39" i="20"/>
  <c r="Y60" i="12"/>
  <c r="Z100" i="12" s="1"/>
  <c r="Y64" i="12"/>
  <c r="Z104" i="12" s="1"/>
  <c r="Y68" i="12"/>
  <c r="Z108" i="12" s="1"/>
  <c r="Y70" i="12"/>
  <c r="Z110" i="12" s="1"/>
  <c r="Y72" i="12"/>
  <c r="Z112" i="12" s="1"/>
  <c r="Y76" i="12"/>
  <c r="Z116" i="12" s="1"/>
  <c r="Y78" i="12"/>
  <c r="Z118" i="12" s="1"/>
  <c r="Y126" i="9"/>
  <c r="Z165" i="9" s="1"/>
  <c r="Y128" i="9"/>
  <c r="Z167" i="9" s="1"/>
  <c r="Y130" i="9"/>
  <c r="Z169" i="9" s="1"/>
  <c r="Y132" i="9"/>
  <c r="Z171" i="9" s="1"/>
  <c r="Y134" i="9"/>
  <c r="Z173" i="9" s="1"/>
  <c r="Y136" i="9"/>
  <c r="Z175" i="9" s="1"/>
  <c r="Y138" i="9"/>
  <c r="Z177" i="9" s="1"/>
  <c r="Y140" i="9"/>
  <c r="Z179" i="9" s="1"/>
  <c r="Y142" i="9"/>
  <c r="Z181" i="9" s="1"/>
  <c r="Y144" i="9"/>
  <c r="Z183" i="9" s="1"/>
  <c r="Y146" i="9"/>
  <c r="Z185" i="9" s="1"/>
  <c r="Y148" i="9"/>
  <c r="Z187" i="9" s="1"/>
  <c r="Y150" i="9"/>
  <c r="Z189" i="9" s="1"/>
  <c r="Y152" i="9"/>
  <c r="Z191" i="9" s="1"/>
  <c r="Y154" i="9"/>
  <c r="Z193" i="9" s="1"/>
  <c r="Y156" i="9"/>
  <c r="Z195" i="9" s="1"/>
  <c r="Y158" i="9"/>
  <c r="Z197" i="9" s="1"/>
  <c r="Y58" i="12"/>
  <c r="Z98" i="12" s="1"/>
  <c r="Y62" i="12"/>
  <c r="Z102" i="12" s="1"/>
  <c r="Y66" i="12"/>
  <c r="Z106" i="12" s="1"/>
  <c r="Y74" i="12"/>
  <c r="Z114" i="12" s="1"/>
  <c r="Y14" i="17"/>
  <c r="Y88" i="7"/>
  <c r="Z113" i="7" s="1"/>
  <c r="Y92" i="7"/>
  <c r="Z117" i="7" s="1"/>
  <c r="Y96" i="7"/>
  <c r="Z121" i="7" s="1"/>
  <c r="Y100" i="7"/>
  <c r="Z125" i="7" s="1"/>
  <c r="Y84" i="7"/>
  <c r="Z109" i="7" s="1"/>
  <c r="Y67" i="12"/>
  <c r="Z107" i="12" s="1"/>
  <c r="Y69" i="12"/>
  <c r="Z109" i="12" s="1"/>
  <c r="Y71" i="12"/>
  <c r="Z111" i="12" s="1"/>
  <c r="Y73" i="12"/>
  <c r="Z113" i="12" s="1"/>
  <c r="Y75" i="12"/>
  <c r="Z115" i="12" s="1"/>
  <c r="Y77" i="12"/>
  <c r="Z117" i="12" s="1"/>
  <c r="Y127" i="9"/>
  <c r="Z166" i="9" s="1"/>
  <c r="Y129" i="9"/>
  <c r="Z168" i="9" s="1"/>
  <c r="Y131" i="9"/>
  <c r="Z170" i="9" s="1"/>
  <c r="Y133" i="9"/>
  <c r="Z172" i="9" s="1"/>
  <c r="Y135" i="9"/>
  <c r="Z174" i="9" s="1"/>
  <c r="Y137" i="9"/>
  <c r="Z176" i="9" s="1"/>
  <c r="Y139" i="9"/>
  <c r="Z178" i="9" s="1"/>
  <c r="Y141" i="9"/>
  <c r="Z180" i="9" s="1"/>
  <c r="Y143" i="9"/>
  <c r="Z182" i="9" s="1"/>
  <c r="Y145" i="9"/>
  <c r="Z184" i="9" s="1"/>
  <c r="Y147" i="9"/>
  <c r="Z186" i="9" s="1"/>
  <c r="Y149" i="9"/>
  <c r="Z188" i="9" s="1"/>
  <c r="Y151" i="9"/>
  <c r="Z190" i="9" s="1"/>
  <c r="Y153" i="9"/>
  <c r="Z192" i="9" s="1"/>
  <c r="Y155" i="9"/>
  <c r="Z194" i="9" s="1"/>
  <c r="Y157" i="9"/>
  <c r="Z196" i="9" s="1"/>
  <c r="Y85" i="7"/>
  <c r="Z110" i="7" s="1"/>
  <c r="Y89" i="7"/>
  <c r="Z114" i="7" s="1"/>
  <c r="Y93" i="7"/>
  <c r="Z118" i="7" s="1"/>
  <c r="Y97" i="7"/>
  <c r="Z122" i="7" s="1"/>
  <c r="Y101" i="7"/>
  <c r="Z126" i="7" s="1"/>
  <c r="Z17" i="20"/>
  <c r="Y86" i="7"/>
  <c r="Z111" i="7" s="1"/>
  <c r="Y90" i="7"/>
  <c r="Z115" i="7" s="1"/>
  <c r="Y94" i="7"/>
  <c r="Z119" i="7" s="1"/>
  <c r="Y98" i="7"/>
  <c r="Z123" i="7" s="1"/>
  <c r="Y83" i="7"/>
  <c r="Z108" i="7" s="1"/>
  <c r="Y87" i="7"/>
  <c r="Z112" i="7" s="1"/>
  <c r="Y91" i="7"/>
  <c r="Z116" i="7" s="1"/>
  <c r="Y95" i="7"/>
  <c r="Z120" i="7" s="1"/>
  <c r="Y99" i="7"/>
  <c r="Z124" i="7" s="1"/>
  <c r="Z21" i="20"/>
  <c r="Y26" i="17"/>
  <c r="Z14" i="20"/>
  <c r="Y41" i="4"/>
  <c r="Z52" i="4" s="1"/>
  <c r="Y7" i="17"/>
  <c r="Y77" i="17"/>
  <c r="Z7" i="14"/>
  <c r="Y26" i="7"/>
  <c r="Y46" i="12"/>
  <c r="Z86" i="12" s="1"/>
  <c r="Y48" i="12"/>
  <c r="Z88" i="12" s="1"/>
  <c r="Y50" i="12"/>
  <c r="Z90" i="12" s="1"/>
  <c r="Y52" i="12"/>
  <c r="Z92" i="12" s="1"/>
  <c r="Y54" i="12"/>
  <c r="Z94" i="12" s="1"/>
  <c r="Y56" i="12"/>
  <c r="Z96" i="12" s="1"/>
  <c r="AB42" i="13"/>
  <c r="AC54" i="13" s="1"/>
  <c r="AB9" i="13"/>
  <c r="Y40" i="4"/>
  <c r="Z51" i="4" s="1"/>
  <c r="Y10" i="4"/>
  <c r="Z22" i="20"/>
  <c r="Z11" i="14"/>
  <c r="Y39" i="4"/>
  <c r="Z50" i="4" s="1"/>
  <c r="Y21" i="4"/>
  <c r="Y51" i="7"/>
  <c r="Y8" i="12"/>
  <c r="Y125" i="8"/>
  <c r="Z164" i="8" s="1"/>
  <c r="Y10" i="12"/>
  <c r="Y127" i="8"/>
  <c r="Z166" i="8" s="1"/>
  <c r="Y12" i="12"/>
  <c r="Y129" i="8"/>
  <c r="Z168" i="8" s="1"/>
  <c r="Y14" i="12"/>
  <c r="Y131" i="8"/>
  <c r="Z170" i="8" s="1"/>
  <c r="Y16" i="12"/>
  <c r="Y133" i="8"/>
  <c r="Z172" i="8" s="1"/>
  <c r="Y18" i="12"/>
  <c r="Y135" i="8"/>
  <c r="Z174" i="8" s="1"/>
  <c r="Y20" i="12"/>
  <c r="Y137" i="8"/>
  <c r="Z176" i="8" s="1"/>
  <c r="Y22" i="12"/>
  <c r="Y139" i="8"/>
  <c r="Z178" i="8" s="1"/>
  <c r="Y24" i="12"/>
  <c r="Y141" i="8"/>
  <c r="Z180" i="8" s="1"/>
  <c r="Y26" i="12"/>
  <c r="Y143" i="8"/>
  <c r="Z182" i="8" s="1"/>
  <c r="Y28" i="12"/>
  <c r="Y145" i="8"/>
  <c r="Z184" i="8" s="1"/>
  <c r="Y30" i="12"/>
  <c r="Y147" i="8"/>
  <c r="Z186" i="8" s="1"/>
  <c r="Y32" i="12"/>
  <c r="Y149" i="8"/>
  <c r="Z188" i="8" s="1"/>
  <c r="Y34" i="12"/>
  <c r="Y151" i="8"/>
  <c r="Z190" i="8" s="1"/>
  <c r="Y36" i="12"/>
  <c r="Y153" i="8"/>
  <c r="Z192" i="8" s="1"/>
  <c r="Y38" i="12"/>
  <c r="Y155" i="8"/>
  <c r="Z194" i="8" s="1"/>
  <c r="Y40" i="8"/>
  <c r="Z6" i="20"/>
  <c r="Y7" i="12"/>
  <c r="Y124" i="8"/>
  <c r="Z163" i="8" s="1"/>
  <c r="Y9" i="12"/>
  <c r="Y126" i="8"/>
  <c r="Z165" i="8" s="1"/>
  <c r="Y11" i="12"/>
  <c r="Y128" i="8"/>
  <c r="Z167" i="8" s="1"/>
  <c r="Y13" i="12"/>
  <c r="Y130" i="8"/>
  <c r="Z169" i="8" s="1"/>
  <c r="Y15" i="12"/>
  <c r="Y132" i="8"/>
  <c r="Z171" i="8" s="1"/>
  <c r="Y17" i="12"/>
  <c r="Y134" i="8"/>
  <c r="Z173" i="8" s="1"/>
  <c r="Y19" i="12"/>
  <c r="Y136" i="8"/>
  <c r="Z175" i="8" s="1"/>
  <c r="Y21" i="12"/>
  <c r="Y138" i="8"/>
  <c r="Z177" i="8" s="1"/>
  <c r="Y23" i="12"/>
  <c r="Y140" i="8"/>
  <c r="Z179" i="8" s="1"/>
  <c r="Y25" i="12"/>
  <c r="Y142" i="8"/>
  <c r="Z181" i="8" s="1"/>
  <c r="Y27" i="12"/>
  <c r="Y144" i="8"/>
  <c r="Z183" i="8" s="1"/>
  <c r="Y29" i="12"/>
  <c r="Y146" i="8"/>
  <c r="Z185" i="8" s="1"/>
  <c r="Y31" i="12"/>
  <c r="Y148" i="8"/>
  <c r="Z187" i="8" s="1"/>
  <c r="Y33" i="12"/>
  <c r="Y150" i="8"/>
  <c r="Z189" i="8" s="1"/>
  <c r="Y35" i="12"/>
  <c r="Y152" i="8"/>
  <c r="Z191" i="8" s="1"/>
  <c r="Y37" i="12"/>
  <c r="Y154" i="8"/>
  <c r="Z193" i="8" s="1"/>
  <c r="Y39" i="12"/>
  <c r="Y156" i="8"/>
  <c r="Z195" i="8" s="1"/>
  <c r="Y47" i="12"/>
  <c r="Z87" i="12" s="1"/>
  <c r="Y49" i="12"/>
  <c r="Z89" i="12" s="1"/>
  <c r="Y51" i="12"/>
  <c r="Z91" i="12" s="1"/>
  <c r="Y53" i="12"/>
  <c r="Z93" i="12" s="1"/>
  <c r="Y55" i="12"/>
  <c r="Z95" i="12" s="1"/>
  <c r="Y57" i="12"/>
  <c r="Z97" i="12" s="1"/>
  <c r="Y59" i="12"/>
  <c r="Z99" i="12" s="1"/>
  <c r="Y61" i="12"/>
  <c r="Z101" i="12" s="1"/>
  <c r="Y63" i="12"/>
  <c r="Z103" i="12" s="1"/>
  <c r="Y65" i="12"/>
  <c r="Z105" i="12" s="1"/>
  <c r="AB23" i="13"/>
  <c r="Y40" i="9"/>
  <c r="Y79" i="8"/>
  <c r="Y80" i="9"/>
  <c r="B119" i="17"/>
  <c r="B118" i="17"/>
  <c r="B78" i="16"/>
  <c r="B77" i="16"/>
  <c r="B26" i="11"/>
  <c r="B25" i="11"/>
  <c r="B38" i="10"/>
  <c r="B37" i="10"/>
  <c r="B239" i="12"/>
  <c r="B238" i="12"/>
  <c r="B240" i="9"/>
  <c r="B239" i="9"/>
  <c r="B238" i="8"/>
  <c r="B237" i="8"/>
  <c r="B155" i="7"/>
  <c r="B154" i="7"/>
  <c r="B125" i="6"/>
  <c r="B124" i="6"/>
  <c r="B285" i="15"/>
  <c r="B284" i="15"/>
  <c r="B57" i="4"/>
  <c r="B56" i="4"/>
  <c r="B165" i="14"/>
  <c r="B164" i="14"/>
  <c r="D144" i="14"/>
  <c r="D121" i="14"/>
  <c r="D98" i="14"/>
  <c r="D75" i="14"/>
  <c r="D52" i="14"/>
  <c r="D28" i="14"/>
  <c r="Y84" i="17"/>
  <c r="Y85" i="17"/>
  <c r="Y86" i="17"/>
  <c r="Y87" i="17"/>
  <c r="Y88" i="17"/>
  <c r="Y89" i="17"/>
  <c r="Y90" i="17"/>
  <c r="Y91" i="17"/>
  <c r="Y92" i="17"/>
  <c r="Y93" i="17"/>
  <c r="Y94" i="17"/>
  <c r="Y95" i="17"/>
  <c r="Y96" i="17"/>
  <c r="Y97" i="17"/>
  <c r="Y98" i="17"/>
  <c r="Y99" i="17"/>
  <c r="Y100" i="17"/>
  <c r="Y101" i="17"/>
  <c r="Y102" i="17"/>
  <c r="Y103" i="17"/>
  <c r="Y104" i="17"/>
  <c r="Y105" i="17"/>
  <c r="Y106" i="17"/>
  <c r="Y107" i="17"/>
  <c r="Y108" i="17"/>
  <c r="Y109" i="17"/>
  <c r="Y110" i="17"/>
  <c r="Y111" i="17"/>
  <c r="Y112" i="17"/>
  <c r="Y113" i="17"/>
  <c r="Y114" i="17"/>
  <c r="Y115" i="17"/>
  <c r="Y73" i="16"/>
  <c r="Y72" i="16"/>
  <c r="Y71" i="16"/>
  <c r="Y22" i="11"/>
  <c r="Y21" i="11"/>
  <c r="Y20" i="11"/>
  <c r="Y19" i="11"/>
  <c r="Y18" i="11"/>
  <c r="Y24" i="10"/>
  <c r="Y146" i="12" l="1"/>
  <c r="Z185" i="12" s="1"/>
  <c r="Y139" i="12"/>
  <c r="Z178" i="12" s="1"/>
  <c r="Y137" i="12"/>
  <c r="Z176" i="12" s="1"/>
  <c r="Y155" i="12"/>
  <c r="Z194" i="12" s="1"/>
  <c r="Y145" i="12"/>
  <c r="Z184" i="12" s="1"/>
  <c r="Y147" i="12"/>
  <c r="Z186" i="12" s="1"/>
  <c r="Y143" i="12"/>
  <c r="Z182" i="12" s="1"/>
  <c r="Y141" i="12"/>
  <c r="Z180" i="12" s="1"/>
  <c r="Y154" i="12"/>
  <c r="Z193" i="12" s="1"/>
  <c r="Y151" i="12"/>
  <c r="Z190" i="12" s="1"/>
  <c r="Y153" i="12"/>
  <c r="Z192" i="12" s="1"/>
  <c r="Y149" i="12"/>
  <c r="Z188" i="12" s="1"/>
  <c r="Y26" i="10"/>
  <c r="X31" i="20"/>
  <c r="Y34" i="10"/>
  <c r="X39" i="20"/>
  <c r="Y27" i="10"/>
  <c r="X32" i="20"/>
  <c r="Y31" i="10"/>
  <c r="X36" i="20"/>
  <c r="Y25" i="10"/>
  <c r="X30" i="20"/>
  <c r="Y28" i="10"/>
  <c r="X33" i="20"/>
  <c r="X43" i="20" s="1"/>
  <c r="Y30" i="10"/>
  <c r="X35" i="20"/>
  <c r="Y32" i="10"/>
  <c r="X37" i="20"/>
  <c r="Y29" i="10"/>
  <c r="X34" i="20"/>
  <c r="Y33" i="10"/>
  <c r="X38" i="20"/>
  <c r="Y135" i="12"/>
  <c r="Z174" i="12" s="1"/>
  <c r="Y127" i="12"/>
  <c r="Z166" i="12" s="1"/>
  <c r="Y156" i="12"/>
  <c r="Z195" i="12" s="1"/>
  <c r="Y148" i="12"/>
  <c r="Z187" i="12" s="1"/>
  <c r="Y150" i="12"/>
  <c r="Z189" i="12" s="1"/>
  <c r="Y152" i="12"/>
  <c r="Z191" i="12" s="1"/>
  <c r="Y129" i="12"/>
  <c r="Z168" i="12" s="1"/>
  <c r="Y133" i="12"/>
  <c r="Z172" i="12" s="1"/>
  <c r="Y38" i="17"/>
  <c r="Y125" i="12"/>
  <c r="Z164" i="12" s="1"/>
  <c r="Y79" i="12"/>
  <c r="Y131" i="12"/>
  <c r="Z170" i="12" s="1"/>
  <c r="Y138" i="12"/>
  <c r="Z177" i="12" s="1"/>
  <c r="Y130" i="12"/>
  <c r="Z169" i="12" s="1"/>
  <c r="Z22" i="14"/>
  <c r="Z19" i="20"/>
  <c r="Y11" i="4"/>
  <c r="Y42" i="4"/>
  <c r="Z53" i="4" s="1"/>
  <c r="AB44" i="13"/>
  <c r="AC56" i="13" s="1"/>
  <c r="AB11" i="13"/>
  <c r="Y142" i="12"/>
  <c r="Z181" i="12" s="1"/>
  <c r="Y126" i="12"/>
  <c r="Z165" i="12" s="1"/>
  <c r="Y157" i="12"/>
  <c r="Z196" i="12" s="1"/>
  <c r="Y40" i="12"/>
  <c r="Y144" i="12"/>
  <c r="Z183" i="12" s="1"/>
  <c r="Y140" i="12"/>
  <c r="Z179" i="12" s="1"/>
  <c r="Y136" i="12"/>
  <c r="Z175" i="12" s="1"/>
  <c r="Y132" i="12"/>
  <c r="Z171" i="12" s="1"/>
  <c r="Y128" i="12"/>
  <c r="Z167" i="12" s="1"/>
  <c r="Y134" i="12"/>
  <c r="Z173" i="12" s="1"/>
  <c r="X77" i="17"/>
  <c r="Z61" i="6"/>
  <c r="Z60" i="6"/>
  <c r="Z59" i="6"/>
  <c r="Z58" i="6"/>
  <c r="Z57" i="6"/>
  <c r="Z56" i="6"/>
  <c r="Z55" i="6"/>
  <c r="Z54" i="6"/>
  <c r="Z53" i="6"/>
  <c r="Z52" i="6"/>
  <c r="Z51" i="6"/>
  <c r="Z50" i="6"/>
  <c r="Z49" i="6"/>
  <c r="Z48" i="6"/>
  <c r="Z23" i="14" l="1"/>
  <c r="Z47" i="20"/>
  <c r="Z46" i="20"/>
  <c r="AA4" i="18"/>
  <c r="Z41" i="20" s="1"/>
  <c r="Z42" i="20" s="1"/>
  <c r="AB46" i="13"/>
  <c r="AC58" i="13" s="1"/>
  <c r="AA11" i="20" s="1"/>
  <c r="Z29" i="20"/>
  <c r="Z8" i="20"/>
  <c r="AA9" i="20" s="1"/>
  <c r="Y81" i="6"/>
  <c r="Z101" i="6" s="1"/>
  <c r="Y71" i="6"/>
  <c r="Z91" i="6" s="1"/>
  <c r="Y75" i="6"/>
  <c r="Z95" i="6" s="1"/>
  <c r="Y72" i="6"/>
  <c r="Z92" i="6" s="1"/>
  <c r="Y76" i="6"/>
  <c r="Z96" i="6" s="1"/>
  <c r="Y80" i="6"/>
  <c r="Z100" i="6" s="1"/>
  <c r="Y41" i="6"/>
  <c r="Y79" i="6"/>
  <c r="Z99" i="6" s="1"/>
  <c r="Y68" i="6"/>
  <c r="Z88" i="6" s="1"/>
  <c r="Y69" i="6"/>
  <c r="Z89" i="6" s="1"/>
  <c r="Y73" i="6"/>
  <c r="Z93" i="6" s="1"/>
  <c r="Y77" i="6"/>
  <c r="Z97" i="6" s="1"/>
  <c r="Y70" i="6"/>
  <c r="Z90" i="6" s="1"/>
  <c r="Y74" i="6"/>
  <c r="Z94" i="6" s="1"/>
  <c r="Y78" i="6"/>
  <c r="Z98" i="6" s="1"/>
  <c r="Y21" i="6"/>
  <c r="Z10" i="20" l="1"/>
  <c r="Z48" i="20"/>
  <c r="Z49" i="20"/>
  <c r="Y28" i="4"/>
  <c r="Y29" i="4"/>
  <c r="Y30" i="4"/>
  <c r="Y116" i="14"/>
  <c r="Z139" i="14" s="1"/>
  <c r="Y70" i="16"/>
  <c r="Y60" i="16"/>
  <c r="Y52" i="16"/>
  <c r="Y46" i="16"/>
  <c r="Y53" i="16"/>
  <c r="Y49" i="16"/>
  <c r="Y47" i="14" l="1"/>
  <c r="Y38" i="14"/>
  <c r="Y46" i="14" s="1"/>
  <c r="Y17" i="20"/>
  <c r="Y22" i="20"/>
  <c r="Y23" i="20"/>
  <c r="Y21" i="20"/>
  <c r="Y89" i="14"/>
  <c r="Y68" i="16"/>
  <c r="Y65" i="16"/>
  <c r="Y57" i="16"/>
  <c r="Y61" i="16"/>
  <c r="Y66" i="16"/>
  <c r="Y15" i="14"/>
  <c r="Y90" i="14"/>
  <c r="Y87" i="14"/>
  <c r="Y91" i="14"/>
  <c r="Y7" i="14"/>
  <c r="Y77" i="14" s="1"/>
  <c r="Y83" i="14"/>
  <c r="Y79" i="14"/>
  <c r="Y11" i="14"/>
  <c r="Y54" i="16"/>
  <c r="Y80" i="14"/>
  <c r="Y88" i="14"/>
  <c r="Y84" i="14"/>
  <c r="Y78" i="14"/>
  <c r="Y82" i="14"/>
  <c r="Y86" i="14"/>
  <c r="Y51" i="16"/>
  <c r="Y56" i="16"/>
  <c r="Y45" i="16"/>
  <c r="Y47" i="16"/>
  <c r="Y48" i="16"/>
  <c r="Y59" i="16"/>
  <c r="Y58" i="16"/>
  <c r="X17" i="20" l="1"/>
  <c r="Y85" i="14"/>
  <c r="Y19" i="20"/>
  <c r="Y81" i="14"/>
  <c r="Y22" i="14"/>
  <c r="Y67" i="16"/>
  <c r="Y64" i="16"/>
  <c r="Y63" i="16"/>
  <c r="X26" i="17"/>
  <c r="Y69" i="16"/>
  <c r="Y44" i="16"/>
  <c r="X7" i="17"/>
  <c r="Y43" i="16"/>
  <c r="Y92" i="14" l="1"/>
  <c r="Y46" i="20"/>
  <c r="Y47" i="20"/>
  <c r="X14" i="17"/>
  <c r="X38" i="17" s="1"/>
  <c r="Y50" i="16"/>
  <c r="Y55" i="16"/>
  <c r="Y62" i="16"/>
  <c r="Y74" i="16"/>
  <c r="X25" i="20" l="1"/>
  <c r="X15" i="20" l="1"/>
  <c r="X16" i="20"/>
  <c r="Z9" i="13"/>
  <c r="Z11" i="13" s="1"/>
  <c r="X39" i="4"/>
  <c r="Y50" i="4" s="1"/>
  <c r="X14" i="20" l="1"/>
  <c r="X29" i="20"/>
  <c r="X8" i="20"/>
  <c r="X40" i="15"/>
  <c r="X13" i="20"/>
  <c r="X26" i="20"/>
  <c r="X40" i="4" l="1"/>
  <c r="Y51" i="4" s="1"/>
  <c r="X41" i="4" l="1"/>
  <c r="Y52" i="4" s="1"/>
  <c r="X27" i="20"/>
  <c r="X10" i="4"/>
  <c r="X11" i="4" s="1"/>
  <c r="Y16" i="20" l="1"/>
  <c r="Y15" i="20" l="1"/>
  <c r="Y14" i="20"/>
  <c r="AA9" i="13"/>
  <c r="AA11" i="13" s="1"/>
  <c r="Y8" i="20" l="1"/>
  <c r="Y29" i="20"/>
  <c r="Y40" i="15"/>
  <c r="Y13" i="20"/>
  <c r="Y23" i="14"/>
  <c r="Y9" i="20" l="1"/>
  <c r="Z9" i="20"/>
  <c r="Y48" i="20"/>
  <c r="Y49" i="20"/>
  <c r="S23" i="20"/>
  <c r="R23" i="20"/>
  <c r="Q23" i="20"/>
  <c r="P23" i="20"/>
  <c r="O23" i="20"/>
  <c r="N23" i="20"/>
  <c r="M23" i="20"/>
  <c r="L23" i="20"/>
  <c r="K23" i="20"/>
  <c r="J23" i="20"/>
  <c r="I23" i="20"/>
  <c r="H23" i="20"/>
  <c r="G23" i="20"/>
  <c r="F23" i="20"/>
  <c r="E23" i="20"/>
  <c r="D23" i="20"/>
  <c r="S22" i="20"/>
  <c r="R22" i="20"/>
  <c r="Q22" i="20"/>
  <c r="P22" i="20"/>
  <c r="O22" i="20"/>
  <c r="N22" i="20"/>
  <c r="M22" i="20"/>
  <c r="L22" i="20"/>
  <c r="K22" i="20"/>
  <c r="J22" i="20"/>
  <c r="I22" i="20"/>
  <c r="H22" i="20"/>
  <c r="G22" i="20"/>
  <c r="F22" i="20"/>
  <c r="E22" i="20"/>
  <c r="D22" i="20"/>
  <c r="S21" i="20"/>
  <c r="R21" i="20"/>
  <c r="Q21" i="20"/>
  <c r="P21" i="20"/>
  <c r="O21" i="20"/>
  <c r="N21" i="20"/>
  <c r="M21" i="20"/>
  <c r="L21" i="20"/>
  <c r="K21" i="20"/>
  <c r="J21" i="20"/>
  <c r="I21" i="20"/>
  <c r="H21" i="20"/>
  <c r="G21" i="20"/>
  <c r="F21" i="20"/>
  <c r="E21" i="20"/>
  <c r="D21" i="20"/>
  <c r="S6" i="20"/>
  <c r="R6" i="20"/>
  <c r="Q6" i="20"/>
  <c r="P6" i="20"/>
  <c r="O6" i="20"/>
  <c r="N6" i="20"/>
  <c r="M6" i="20"/>
  <c r="L6" i="20"/>
  <c r="K6" i="20"/>
  <c r="J6" i="20"/>
  <c r="I6" i="20"/>
  <c r="H6" i="20"/>
  <c r="G6" i="20"/>
  <c r="F6" i="20"/>
  <c r="E6" i="20"/>
  <c r="D6" i="20"/>
  <c r="Y163" i="15" l="1"/>
  <c r="Y158" i="15"/>
  <c r="Z198" i="15" s="1"/>
  <c r="Y157" i="15"/>
  <c r="Z197" i="15" s="1"/>
  <c r="Y156" i="15"/>
  <c r="Z196" i="15" s="1"/>
  <c r="F2" i="18" l="1"/>
  <c r="G2" i="18" s="1"/>
  <c r="H2" i="18" s="1"/>
  <c r="I2" i="18" s="1"/>
  <c r="J2" i="18" s="1"/>
  <c r="K2" i="18" s="1"/>
  <c r="L2" i="18" s="1"/>
  <c r="M2" i="18" s="1"/>
  <c r="N2" i="18" s="1"/>
  <c r="O2" i="18" s="1"/>
  <c r="P2" i="18" s="1"/>
  <c r="Q2" i="18" s="1"/>
  <c r="R2" i="18" s="1"/>
  <c r="S2" i="18" s="1"/>
  <c r="T2" i="18" s="1"/>
  <c r="U2" i="18" s="1"/>
  <c r="V2" i="18" s="1"/>
  <c r="W2" i="18" s="1"/>
  <c r="X2" i="18" s="1"/>
  <c r="Y2" i="18" s="1"/>
  <c r="Z2" i="18" s="1"/>
  <c r="AA2" i="18" s="1"/>
  <c r="AB2" i="18" s="1"/>
  <c r="AC2" i="18" s="1"/>
  <c r="AD2" i="18" s="1"/>
  <c r="AE2" i="18" s="1"/>
  <c r="AF2" i="18" s="1"/>
  <c r="AG2" i="18" s="1"/>
  <c r="AH2" i="18" s="1"/>
  <c r="AI2" i="18" s="1"/>
  <c r="AJ2" i="18" s="1"/>
  <c r="AK2" i="18" s="1"/>
  <c r="AL2" i="18" s="1"/>
  <c r="AM2" i="18" s="1"/>
  <c r="AN2" i="18" s="1"/>
  <c r="AO2" i="18" s="1"/>
  <c r="X114" i="17"/>
  <c r="X113" i="17"/>
  <c r="X112" i="17"/>
  <c r="X73" i="16"/>
  <c r="X72" i="16"/>
  <c r="X71" i="16"/>
  <c r="X22" i="11"/>
  <c r="X21" i="11"/>
  <c r="X20" i="11"/>
  <c r="X19" i="11"/>
  <c r="X18" i="11"/>
  <c r="W38" i="20"/>
  <c r="W36" i="20"/>
  <c r="W34" i="20"/>
  <c r="W32" i="20"/>
  <c r="W30" i="20"/>
  <c r="X24" i="10"/>
  <c r="X28" i="10" l="1"/>
  <c r="W33" i="20"/>
  <c r="W43" i="20" s="1"/>
  <c r="X32" i="10"/>
  <c r="W37" i="20"/>
  <c r="X26" i="10"/>
  <c r="W31" i="20"/>
  <c r="X30" i="10"/>
  <c r="W35" i="20"/>
  <c r="X34" i="10"/>
  <c r="W39" i="20"/>
  <c r="X27" i="10"/>
  <c r="X31" i="10"/>
  <c r="X25" i="10"/>
  <c r="X29" i="10"/>
  <c r="X33" i="10"/>
  <c r="E41" i="16"/>
  <c r="F41" i="16" s="1"/>
  <c r="G41" i="16" s="1"/>
  <c r="H41" i="16" s="1"/>
  <c r="I41" i="16" s="1"/>
  <c r="J41" i="16" s="1"/>
  <c r="K41" i="16" s="1"/>
  <c r="L41" i="16" s="1"/>
  <c r="M41" i="16" s="1"/>
  <c r="N41" i="16" s="1"/>
  <c r="O41" i="16" s="1"/>
  <c r="P41" i="16" s="1"/>
  <c r="Q41" i="16" s="1"/>
  <c r="R41" i="16" s="1"/>
  <c r="S41" i="16" s="1"/>
  <c r="T41" i="16" s="1"/>
  <c r="U41" i="16" s="1"/>
  <c r="V41" i="16" s="1"/>
  <c r="W41" i="16" s="1"/>
  <c r="X41" i="16" s="1"/>
  <c r="Y41" i="16" s="1"/>
  <c r="S56" i="16"/>
  <c r="D45" i="16"/>
  <c r="D46" i="16"/>
  <c r="D47" i="16"/>
  <c r="D48" i="16"/>
  <c r="D49" i="16"/>
  <c r="D51" i="16"/>
  <c r="D52" i="16"/>
  <c r="D53" i="16"/>
  <c r="D55" i="16"/>
  <c r="D56" i="16"/>
  <c r="D57" i="16"/>
  <c r="D58" i="16"/>
  <c r="D59" i="16"/>
  <c r="D60" i="16"/>
  <c r="D61" i="16"/>
  <c r="D62" i="16"/>
  <c r="D64" i="16"/>
  <c r="D65" i="16"/>
  <c r="D66" i="16"/>
  <c r="D67" i="16"/>
  <c r="D68" i="16"/>
  <c r="D69" i="16"/>
  <c r="D70" i="16"/>
  <c r="D71" i="16"/>
  <c r="D72" i="16"/>
  <c r="D73" i="16"/>
  <c r="D74" i="16"/>
  <c r="D44" i="16"/>
  <c r="D84" i="17"/>
  <c r="D85" i="17"/>
  <c r="D86" i="17"/>
  <c r="D87" i="17"/>
  <c r="D88" i="17"/>
  <c r="D89" i="17"/>
  <c r="D90" i="17"/>
  <c r="D91" i="17"/>
  <c r="D92" i="17"/>
  <c r="D93" i="17"/>
  <c r="D94" i="17"/>
  <c r="D96" i="17"/>
  <c r="D97" i="17"/>
  <c r="D98" i="17"/>
  <c r="D99" i="17"/>
  <c r="D100" i="17"/>
  <c r="D101" i="17"/>
  <c r="D102" i="17"/>
  <c r="D103" i="17"/>
  <c r="D104" i="17"/>
  <c r="D105" i="17"/>
  <c r="D106" i="17"/>
  <c r="D107" i="17"/>
  <c r="D108" i="17"/>
  <c r="D109" i="17"/>
  <c r="D110" i="17"/>
  <c r="D111" i="17"/>
  <c r="D112" i="17"/>
  <c r="D113" i="17"/>
  <c r="D114" i="17"/>
  <c r="D115" i="17"/>
  <c r="E85" i="17"/>
  <c r="E86" i="17"/>
  <c r="E87" i="17"/>
  <c r="E88" i="17"/>
  <c r="E89" i="17"/>
  <c r="E90" i="17"/>
  <c r="E91" i="17"/>
  <c r="E93" i="17"/>
  <c r="E94" i="17"/>
  <c r="E96" i="17"/>
  <c r="E97" i="17"/>
  <c r="E98" i="17"/>
  <c r="E99" i="17"/>
  <c r="E100" i="17"/>
  <c r="E101" i="17"/>
  <c r="E102" i="17"/>
  <c r="E103" i="17"/>
  <c r="E104" i="17"/>
  <c r="E105" i="17"/>
  <c r="E106" i="17"/>
  <c r="E107" i="17"/>
  <c r="E108" i="17"/>
  <c r="E109" i="17"/>
  <c r="E110" i="17"/>
  <c r="E111" i="17"/>
  <c r="E112" i="17"/>
  <c r="E113" i="17"/>
  <c r="E114" i="17"/>
  <c r="E115" i="17"/>
  <c r="E84" i="17"/>
  <c r="Q115" i="17" l="1"/>
  <c r="I115" i="17"/>
  <c r="O114" i="17"/>
  <c r="G114" i="17"/>
  <c r="M113" i="17"/>
  <c r="S112" i="17"/>
  <c r="K112" i="17"/>
  <c r="Q111" i="17"/>
  <c r="I111" i="17"/>
  <c r="O110" i="17"/>
  <c r="G110" i="17"/>
  <c r="M109" i="17"/>
  <c r="S108" i="17"/>
  <c r="K108" i="17"/>
  <c r="Q107" i="17"/>
  <c r="I107" i="17"/>
  <c r="O106" i="17"/>
  <c r="G106" i="17"/>
  <c r="M105" i="17"/>
  <c r="S104" i="17"/>
  <c r="K104" i="17"/>
  <c r="Q103" i="17"/>
  <c r="I103" i="17"/>
  <c r="O102" i="17"/>
  <c r="G102" i="17"/>
  <c r="M101" i="17"/>
  <c r="S100" i="17"/>
  <c r="K100" i="17"/>
  <c r="Q99" i="17"/>
  <c r="I99" i="17"/>
  <c r="O98" i="17"/>
  <c r="G98" i="17"/>
  <c r="M97" i="17"/>
  <c r="S96" i="17"/>
  <c r="K96" i="17"/>
  <c r="O94" i="17"/>
  <c r="G94" i="17"/>
  <c r="M93" i="17"/>
  <c r="Q57" i="16"/>
  <c r="P57" i="16"/>
  <c r="Q53" i="16"/>
  <c r="S115" i="17"/>
  <c r="K115" i="17"/>
  <c r="O113" i="17"/>
  <c r="G113" i="17"/>
  <c r="S111" i="17"/>
  <c r="K111" i="17"/>
  <c r="Q110" i="17"/>
  <c r="I110" i="17"/>
  <c r="O109" i="17"/>
  <c r="G109" i="17"/>
  <c r="M108" i="17"/>
  <c r="S107" i="17"/>
  <c r="K107" i="17"/>
  <c r="O105" i="17"/>
  <c r="G105" i="17"/>
  <c r="S103" i="17"/>
  <c r="K103" i="17"/>
  <c r="Q102" i="17"/>
  <c r="I102" i="17"/>
  <c r="O101" i="17"/>
  <c r="G101" i="17"/>
  <c r="M100" i="17"/>
  <c r="S99" i="17"/>
  <c r="K99" i="17"/>
  <c r="O97" i="17"/>
  <c r="G97" i="17"/>
  <c r="Q94" i="17"/>
  <c r="I94" i="17"/>
  <c r="M92" i="17"/>
  <c r="S91" i="17"/>
  <c r="K91" i="17"/>
  <c r="Q90" i="17"/>
  <c r="I90" i="17"/>
  <c r="O89" i="17"/>
  <c r="G89" i="17"/>
  <c r="M88" i="17"/>
  <c r="Q86" i="17"/>
  <c r="Q74" i="16"/>
  <c r="I74" i="16"/>
  <c r="P73" i="16"/>
  <c r="H73" i="16"/>
  <c r="O72" i="16"/>
  <c r="G72" i="16"/>
  <c r="N71" i="16"/>
  <c r="F71" i="16"/>
  <c r="M70" i="16"/>
  <c r="L69" i="16"/>
  <c r="S68" i="16"/>
  <c r="K68" i="16"/>
  <c r="R67" i="16"/>
  <c r="J67" i="16"/>
  <c r="Q66" i="16"/>
  <c r="I66" i="16"/>
  <c r="P65" i="16"/>
  <c r="H65" i="16"/>
  <c r="O64" i="16"/>
  <c r="G64" i="16"/>
  <c r="N63" i="16"/>
  <c r="F63" i="16"/>
  <c r="M62" i="16"/>
  <c r="L61" i="16"/>
  <c r="S60" i="16"/>
  <c r="K60" i="16"/>
  <c r="R59" i="16"/>
  <c r="J59" i="16"/>
  <c r="Q58" i="16"/>
  <c r="I58" i="16"/>
  <c r="G57" i="16"/>
  <c r="M56" i="16"/>
  <c r="E56" i="16"/>
  <c r="L55" i="16"/>
  <c r="S54" i="16"/>
  <c r="K54" i="16"/>
  <c r="R53" i="16"/>
  <c r="J53" i="16"/>
  <c r="Q52" i="16"/>
  <c r="I52" i="16"/>
  <c r="P51" i="16"/>
  <c r="H51" i="16"/>
  <c r="O50" i="16"/>
  <c r="G50" i="16"/>
  <c r="N49" i="16"/>
  <c r="F49" i="16"/>
  <c r="M48" i="16"/>
  <c r="L47" i="16"/>
  <c r="S46" i="16"/>
  <c r="K46" i="16"/>
  <c r="R45" i="16"/>
  <c r="J45" i="16"/>
  <c r="Q44" i="16"/>
  <c r="I44" i="16"/>
  <c r="P43" i="16"/>
  <c r="H43" i="16"/>
  <c r="S92" i="17"/>
  <c r="K92" i="17"/>
  <c r="Q91" i="17"/>
  <c r="I91" i="17"/>
  <c r="O90" i="17"/>
  <c r="G90" i="17"/>
  <c r="M89" i="17"/>
  <c r="S88" i="17"/>
  <c r="K88" i="17"/>
  <c r="Q87" i="17"/>
  <c r="I87" i="17"/>
  <c r="H86" i="17"/>
  <c r="M85" i="17"/>
  <c r="K63" i="16"/>
  <c r="N115" i="17"/>
  <c r="L114" i="17"/>
  <c r="L110" i="17"/>
  <c r="R109" i="17"/>
  <c r="J109" i="17"/>
  <c r="N107" i="17"/>
  <c r="L106" i="17"/>
  <c r="L102" i="17"/>
  <c r="N91" i="17"/>
  <c r="J72" i="16"/>
  <c r="N68" i="16"/>
  <c r="R64" i="16"/>
  <c r="N60" i="16"/>
  <c r="O55" i="16"/>
  <c r="S51" i="16"/>
  <c r="I85" i="17"/>
  <c r="F102" i="17"/>
  <c r="F94" i="17"/>
  <c r="J112" i="17"/>
  <c r="F115" i="17"/>
  <c r="F107" i="17"/>
  <c r="R101" i="17"/>
  <c r="J101" i="17"/>
  <c r="N99" i="17"/>
  <c r="F99" i="17"/>
  <c r="L98" i="17"/>
  <c r="Q97" i="17"/>
  <c r="S94" i="17"/>
  <c r="K94" i="17"/>
  <c r="S86" i="17"/>
  <c r="F92" i="17"/>
  <c r="R114" i="17"/>
  <c r="J114" i="17"/>
  <c r="R106" i="17"/>
  <c r="J106" i="17"/>
  <c r="R98" i="17"/>
  <c r="J98" i="17"/>
  <c r="L87" i="17"/>
  <c r="M69" i="16"/>
  <c r="Q65" i="16"/>
  <c r="I65" i="16"/>
  <c r="M61" i="16"/>
  <c r="N56" i="16"/>
  <c r="F56" i="16"/>
  <c r="L54" i="16"/>
  <c r="R52" i="16"/>
  <c r="J52" i="16"/>
  <c r="P50" i="16"/>
  <c r="H50" i="16"/>
  <c r="N48" i="16"/>
  <c r="F48" i="16"/>
  <c r="L46" i="16"/>
  <c r="R44" i="16"/>
  <c r="J44" i="16"/>
  <c r="I43" i="16"/>
  <c r="P101" i="17"/>
  <c r="J86" i="17"/>
  <c r="N84" i="17"/>
  <c r="F110" i="17"/>
  <c r="O115" i="17"/>
  <c r="G115" i="17"/>
  <c r="M114" i="17"/>
  <c r="S113" i="17"/>
  <c r="K113" i="17"/>
  <c r="Q112" i="17"/>
  <c r="F111" i="17"/>
  <c r="F103" i="17"/>
  <c r="O111" i="17"/>
  <c r="G111" i="17"/>
  <c r="M110" i="17"/>
  <c r="S109" i="17"/>
  <c r="K109" i="17"/>
  <c r="Q108" i="17"/>
  <c r="I108" i="17"/>
  <c r="O107" i="17"/>
  <c r="G107" i="17"/>
  <c r="M106" i="17"/>
  <c r="S105" i="17"/>
  <c r="K105" i="17"/>
  <c r="R104" i="17"/>
  <c r="J104" i="17"/>
  <c r="O103" i="17"/>
  <c r="G103" i="17"/>
  <c r="M102" i="17"/>
  <c r="S101" i="17"/>
  <c r="K101" i="17"/>
  <c r="Q100" i="17"/>
  <c r="I100" i="17"/>
  <c r="O99" i="17"/>
  <c r="G99" i="17"/>
  <c r="M98" i="17"/>
  <c r="S97" i="17"/>
  <c r="K97" i="17"/>
  <c r="R96" i="17"/>
  <c r="J96" i="17"/>
  <c r="M94" i="17"/>
  <c r="S93" i="17"/>
  <c r="L93" i="17"/>
  <c r="Q92" i="17"/>
  <c r="I92" i="17"/>
  <c r="O91" i="17"/>
  <c r="G91" i="17"/>
  <c r="M90" i="17"/>
  <c r="S89" i="17"/>
  <c r="K89" i="17"/>
  <c r="Q88" i="17"/>
  <c r="I88" i="17"/>
  <c r="O87" i="17"/>
  <c r="G87" i="17"/>
  <c r="M86" i="17"/>
  <c r="S85" i="17"/>
  <c r="K85" i="17"/>
  <c r="Q84" i="17"/>
  <c r="I84" i="17"/>
  <c r="O73" i="16"/>
  <c r="G73" i="16"/>
  <c r="N72" i="16"/>
  <c r="F72" i="16"/>
  <c r="M71" i="16"/>
  <c r="S69" i="16"/>
  <c r="K69" i="16"/>
  <c r="R68" i="16"/>
  <c r="J68" i="16"/>
  <c r="Q67" i="16"/>
  <c r="I67" i="16"/>
  <c r="O65" i="16"/>
  <c r="G65" i="16"/>
  <c r="N64" i="16"/>
  <c r="F64" i="16"/>
  <c r="M63" i="16"/>
  <c r="S61" i="16"/>
  <c r="K61" i="16"/>
  <c r="R60" i="16"/>
  <c r="J60" i="16"/>
  <c r="Q59" i="16"/>
  <c r="I59" i="16"/>
  <c r="N57" i="16"/>
  <c r="F57" i="16"/>
  <c r="L56" i="16"/>
  <c r="S55" i="16"/>
  <c r="R54" i="16"/>
  <c r="J54" i="16"/>
  <c r="P52" i="16"/>
  <c r="H52" i="16"/>
  <c r="N50" i="16"/>
  <c r="F50" i="16"/>
  <c r="L48" i="16"/>
  <c r="R46" i="16"/>
  <c r="J46" i="16"/>
  <c r="P44" i="16"/>
  <c r="L94" i="17"/>
  <c r="R89" i="17"/>
  <c r="J89" i="17"/>
  <c r="R70" i="16"/>
  <c r="J70" i="16"/>
  <c r="Q69" i="16"/>
  <c r="I69" i="16"/>
  <c r="P68" i="16"/>
  <c r="H68" i="16"/>
  <c r="O67" i="16"/>
  <c r="G67" i="16"/>
  <c r="N66" i="16"/>
  <c r="F66" i="16"/>
  <c r="M65" i="16"/>
  <c r="E65" i="16"/>
  <c r="L64" i="16"/>
  <c r="S63" i="16"/>
  <c r="Q61" i="16"/>
  <c r="I61" i="16"/>
  <c r="P60" i="16"/>
  <c r="H60" i="16"/>
  <c r="O59" i="16"/>
  <c r="G59" i="16"/>
  <c r="N58" i="16"/>
  <c r="F58" i="16"/>
  <c r="L57" i="16"/>
  <c r="J56" i="16"/>
  <c r="Q55" i="16"/>
  <c r="I55" i="16"/>
  <c r="P54" i="16"/>
  <c r="H54" i="16"/>
  <c r="O53" i="16"/>
  <c r="G53" i="16"/>
  <c r="N52" i="16"/>
  <c r="F52" i="16"/>
  <c r="M51" i="16"/>
  <c r="L50" i="16"/>
  <c r="S49" i="16"/>
  <c r="K49" i="16"/>
  <c r="R48" i="16"/>
  <c r="J48" i="16"/>
  <c r="Q47" i="16"/>
  <c r="I47" i="16"/>
  <c r="P46" i="16"/>
  <c r="H46" i="16"/>
  <c r="O45" i="16"/>
  <c r="G45" i="16"/>
  <c r="N44" i="16"/>
  <c r="F44" i="16"/>
  <c r="M43" i="16"/>
  <c r="N108" i="17"/>
  <c r="F108" i="17"/>
  <c r="L103" i="17"/>
  <c r="H101" i="17"/>
  <c r="F100" i="17"/>
  <c r="R90" i="17"/>
  <c r="M74" i="16"/>
  <c r="E74" i="16"/>
  <c r="L73" i="16"/>
  <c r="S72" i="16"/>
  <c r="K72" i="16"/>
  <c r="R71" i="16"/>
  <c r="J71" i="16"/>
  <c r="H114" i="17"/>
  <c r="H106" i="17"/>
  <c r="P115" i="17"/>
  <c r="H115" i="17"/>
  <c r="N114" i="17"/>
  <c r="F114" i="17"/>
  <c r="L113" i="17"/>
  <c r="P111" i="17"/>
  <c r="H111" i="17"/>
  <c r="N110" i="17"/>
  <c r="L109" i="17"/>
  <c r="R108" i="17"/>
  <c r="J108" i="17"/>
  <c r="P107" i="17"/>
  <c r="H107" i="17"/>
  <c r="N106" i="17"/>
  <c r="F106" i="17"/>
  <c r="L105" i="17"/>
  <c r="P103" i="17"/>
  <c r="H103" i="17"/>
  <c r="N102" i="17"/>
  <c r="L101" i="17"/>
  <c r="R100" i="17"/>
  <c r="J100" i="17"/>
  <c r="P99" i="17"/>
  <c r="H99" i="17"/>
  <c r="N98" i="17"/>
  <c r="F98" i="17"/>
  <c r="L97" i="17"/>
  <c r="N94" i="17"/>
  <c r="R92" i="17"/>
  <c r="J92" i="17"/>
  <c r="P91" i="17"/>
  <c r="H91" i="17"/>
  <c r="N90" i="17"/>
  <c r="F90" i="17"/>
  <c r="L89" i="17"/>
  <c r="R88" i="17"/>
  <c r="J88" i="17"/>
  <c r="P87" i="17"/>
  <c r="H87" i="17"/>
  <c r="N86" i="17"/>
  <c r="L85" i="17"/>
  <c r="R84" i="17"/>
  <c r="J84" i="17"/>
  <c r="F91" i="17"/>
  <c r="D63" i="16"/>
  <c r="N74" i="16"/>
  <c r="F74" i="16"/>
  <c r="M73" i="16"/>
  <c r="E73" i="16"/>
  <c r="L72" i="16"/>
  <c r="S71" i="16"/>
  <c r="K71" i="16"/>
  <c r="H109" i="17"/>
  <c r="E53" i="16"/>
  <c r="E45" i="16"/>
  <c r="M115" i="17"/>
  <c r="S114" i="17"/>
  <c r="K114" i="17"/>
  <c r="R113" i="17"/>
  <c r="J113" i="17"/>
  <c r="O112" i="17"/>
  <c r="G112" i="17"/>
  <c r="M111" i="17"/>
  <c r="S110" i="17"/>
  <c r="K110" i="17"/>
  <c r="Q109" i="17"/>
  <c r="I109" i="17"/>
  <c r="P108" i="17"/>
  <c r="H108" i="17"/>
  <c r="M107" i="17"/>
  <c r="S106" i="17"/>
  <c r="K106" i="17"/>
  <c r="R105" i="17"/>
  <c r="Q105" i="17"/>
  <c r="J105" i="17"/>
  <c r="O104" i="17"/>
  <c r="G104" i="17"/>
  <c r="M103" i="17"/>
  <c r="S102" i="17"/>
  <c r="K102" i="17"/>
  <c r="Q101" i="17"/>
  <c r="I101" i="17"/>
  <c r="P100" i="17"/>
  <c r="H100" i="17"/>
  <c r="M99" i="17"/>
  <c r="S98" i="17"/>
  <c r="K98" i="17"/>
  <c r="R97" i="17"/>
  <c r="J97" i="17"/>
  <c r="I97" i="17"/>
  <c r="O96" i="17"/>
  <c r="G96" i="17"/>
  <c r="Q93" i="17"/>
  <c r="I93" i="17"/>
  <c r="O92" i="17"/>
  <c r="G92" i="17"/>
  <c r="M91" i="17"/>
  <c r="S90" i="17"/>
  <c r="K90" i="17"/>
  <c r="O88" i="17"/>
  <c r="G88" i="17"/>
  <c r="M87" i="17"/>
  <c r="K86" i="17"/>
  <c r="Q85" i="17"/>
  <c r="O84" i="17"/>
  <c r="G84" i="17"/>
  <c r="Q113" i="17"/>
  <c r="L115" i="17"/>
  <c r="P113" i="17"/>
  <c r="H113" i="17"/>
  <c r="N112" i="17"/>
  <c r="F112" i="17"/>
  <c r="L111" i="17"/>
  <c r="P109" i="17"/>
  <c r="L107" i="17"/>
  <c r="P105" i="17"/>
  <c r="H105" i="17"/>
  <c r="N104" i="17"/>
  <c r="F104" i="17"/>
  <c r="L99" i="17"/>
  <c r="P97" i="17"/>
  <c r="H97" i="17"/>
  <c r="N96" i="17"/>
  <c r="F96" i="17"/>
  <c r="R94" i="17"/>
  <c r="J94" i="17"/>
  <c r="P93" i="17"/>
  <c r="H93" i="17"/>
  <c r="N92" i="17"/>
  <c r="P89" i="17"/>
  <c r="H89" i="17"/>
  <c r="N88" i="17"/>
  <c r="F88" i="17"/>
  <c r="R86" i="17"/>
  <c r="I113" i="17"/>
  <c r="E92" i="17"/>
  <c r="R87" i="17"/>
  <c r="R74" i="16"/>
  <c r="J74" i="16"/>
  <c r="Q73" i="16"/>
  <c r="I73" i="16"/>
  <c r="E69" i="16"/>
  <c r="E61" i="16"/>
  <c r="J90" i="17"/>
  <c r="J87" i="17"/>
  <c r="D50" i="16"/>
  <c r="E49" i="16"/>
  <c r="E70" i="16"/>
  <c r="E62" i="16"/>
  <c r="R115" i="17"/>
  <c r="J115" i="17"/>
  <c r="Q114" i="17"/>
  <c r="I114" i="17"/>
  <c r="N113" i="17"/>
  <c r="F113" i="17"/>
  <c r="L112" i="17"/>
  <c r="R111" i="17"/>
  <c r="J111" i="17"/>
  <c r="P110" i="17"/>
  <c r="H110" i="17"/>
  <c r="N109" i="17"/>
  <c r="F109" i="17"/>
  <c r="L108" i="17"/>
  <c r="R107" i="17"/>
  <c r="J107" i="17"/>
  <c r="Q106" i="17"/>
  <c r="P106" i="17"/>
  <c r="I106" i="17"/>
  <c r="N105" i="17"/>
  <c r="F105" i="17"/>
  <c r="L104" i="17"/>
  <c r="R103" i="17"/>
  <c r="J103" i="17"/>
  <c r="P102" i="17"/>
  <c r="H102" i="17"/>
  <c r="N101" i="17"/>
  <c r="F101" i="17"/>
  <c r="L100" i="17"/>
  <c r="R99" i="17"/>
  <c r="J99" i="17"/>
  <c r="Q98" i="17"/>
  <c r="P98" i="17"/>
  <c r="I98" i="17"/>
  <c r="H98" i="17"/>
  <c r="N97" i="17"/>
  <c r="F97" i="17"/>
  <c r="L96" i="17"/>
  <c r="P94" i="17"/>
  <c r="H94" i="17"/>
  <c r="N93" i="17"/>
  <c r="F93" i="17"/>
  <c r="L92" i="17"/>
  <c r="R91" i="17"/>
  <c r="I105" i="17"/>
  <c r="P114" i="17"/>
  <c r="N100" i="17"/>
  <c r="L90" i="17"/>
  <c r="P88" i="17"/>
  <c r="H88" i="17"/>
  <c r="N87" i="17"/>
  <c r="F87" i="17"/>
  <c r="S74" i="16"/>
  <c r="K74" i="16"/>
  <c r="R73" i="16"/>
  <c r="J73" i="16"/>
  <c r="Q72" i="16"/>
  <c r="I72" i="16"/>
  <c r="P71" i="16"/>
  <c r="H71" i="16"/>
  <c r="O70" i="16"/>
  <c r="G70" i="16"/>
  <c r="N69" i="16"/>
  <c r="F69" i="16"/>
  <c r="M68" i="16"/>
  <c r="E68" i="16"/>
  <c r="L67" i="16"/>
  <c r="S66" i="16"/>
  <c r="K66" i="16"/>
  <c r="R65" i="16"/>
  <c r="J65" i="16"/>
  <c r="Q64" i="16"/>
  <c r="I64" i="16"/>
  <c r="P63" i="16"/>
  <c r="H63" i="16"/>
  <c r="N61" i="16"/>
  <c r="F61" i="16"/>
  <c r="M60" i="16"/>
  <c r="E60" i="16"/>
  <c r="L59" i="16"/>
  <c r="S58" i="16"/>
  <c r="R57" i="16"/>
  <c r="I57" i="16"/>
  <c r="O56" i="16"/>
  <c r="G56" i="16"/>
  <c r="N55" i="16"/>
  <c r="F55" i="16"/>
  <c r="M54" i="16"/>
  <c r="E54" i="16"/>
  <c r="L53" i="16"/>
  <c r="S52" i="16"/>
  <c r="K52" i="16"/>
  <c r="R51" i="16"/>
  <c r="J51" i="16"/>
  <c r="Q50" i="16"/>
  <c r="I50" i="16"/>
  <c r="P49" i="16"/>
  <c r="H49" i="16"/>
  <c r="O48" i="16"/>
  <c r="G48" i="16"/>
  <c r="N47" i="16"/>
  <c r="F47" i="16"/>
  <c r="M46" i="16"/>
  <c r="E46" i="16"/>
  <c r="L45" i="16"/>
  <c r="S44" i="16"/>
  <c r="K44" i="16"/>
  <c r="R43" i="16"/>
  <c r="J43" i="16"/>
  <c r="R56" i="16"/>
  <c r="P72" i="16"/>
  <c r="H72" i="16"/>
  <c r="O71" i="16"/>
  <c r="G71" i="16"/>
  <c r="N70" i="16"/>
  <c r="F70" i="16"/>
  <c r="L68" i="16"/>
  <c r="S67" i="16"/>
  <c r="K67" i="16"/>
  <c r="R66" i="16"/>
  <c r="J66" i="16"/>
  <c r="P64" i="16"/>
  <c r="H64" i="16"/>
  <c r="O63" i="16"/>
  <c r="G63" i="16"/>
  <c r="L60" i="16"/>
  <c r="S59" i="16"/>
  <c r="K59" i="16"/>
  <c r="R58" i="16"/>
  <c r="J58" i="16"/>
  <c r="H57" i="16"/>
  <c r="M55" i="16"/>
  <c r="S53" i="16"/>
  <c r="K53" i="16"/>
  <c r="Q51" i="16"/>
  <c r="I51" i="16"/>
  <c r="O49" i="16"/>
  <c r="G49" i="16"/>
  <c r="M47" i="16"/>
  <c r="S45" i="16"/>
  <c r="K45" i="16"/>
  <c r="Q43" i="16"/>
  <c r="M57" i="16"/>
  <c r="E48" i="16"/>
  <c r="E71" i="16"/>
  <c r="E63" i="16"/>
  <c r="H44" i="16"/>
  <c r="J91" i="17"/>
  <c r="P90" i="17"/>
  <c r="H90" i="17"/>
  <c r="N89" i="17"/>
  <c r="F89" i="17"/>
  <c r="L88" i="17"/>
  <c r="S87" i="17"/>
  <c r="K87" i="17"/>
  <c r="P86" i="17"/>
  <c r="N85" i="17"/>
  <c r="F85" i="17"/>
  <c r="L84" i="17"/>
  <c r="O74" i="16"/>
  <c r="G74" i="16"/>
  <c r="N73" i="16"/>
  <c r="F73" i="16"/>
  <c r="M72" i="16"/>
  <c r="E72" i="16"/>
  <c r="L71" i="16"/>
  <c r="S70" i="16"/>
  <c r="K70" i="16"/>
  <c r="R69" i="16"/>
  <c r="J69" i="16"/>
  <c r="Q68" i="16"/>
  <c r="I68" i="16"/>
  <c r="P67" i="16"/>
  <c r="H67" i="16"/>
  <c r="O66" i="16"/>
  <c r="G66" i="16"/>
  <c r="N65" i="16"/>
  <c r="F65" i="16"/>
  <c r="M64" i="16"/>
  <c r="E64" i="16"/>
  <c r="L63" i="16"/>
  <c r="L62" i="16"/>
  <c r="R61" i="16"/>
  <c r="J61" i="16"/>
  <c r="Q60" i="16"/>
  <c r="I60" i="16"/>
  <c r="P59" i="16"/>
  <c r="H59" i="16"/>
  <c r="O58" i="16"/>
  <c r="G58" i="16"/>
  <c r="E57" i="16"/>
  <c r="K56" i="16"/>
  <c r="R55" i="16"/>
  <c r="J55" i="16"/>
  <c r="Q54" i="16"/>
  <c r="I54" i="16"/>
  <c r="P53" i="16"/>
  <c r="H53" i="16"/>
  <c r="O52" i="16"/>
  <c r="G52" i="16"/>
  <c r="N51" i="16"/>
  <c r="F51" i="16"/>
  <c r="M50" i="16"/>
  <c r="E50" i="16"/>
  <c r="L49" i="16"/>
  <c r="S48" i="16"/>
  <c r="K48" i="16"/>
  <c r="R47" i="16"/>
  <c r="J47" i="16"/>
  <c r="Q46" i="16"/>
  <c r="I46" i="16"/>
  <c r="P45" i="16"/>
  <c r="H45" i="16"/>
  <c r="O44" i="16"/>
  <c r="G44" i="16"/>
  <c r="N43" i="16"/>
  <c r="F43" i="16"/>
  <c r="Q70" i="16"/>
  <c r="I70" i="16"/>
  <c r="P69" i="16"/>
  <c r="H69" i="16"/>
  <c r="O68" i="16"/>
  <c r="G68" i="16"/>
  <c r="N67" i="16"/>
  <c r="F67" i="16"/>
  <c r="M66" i="16"/>
  <c r="E66" i="16"/>
  <c r="L65" i="16"/>
  <c r="S64" i="16"/>
  <c r="K64" i="16"/>
  <c r="R63" i="16"/>
  <c r="J63" i="16"/>
  <c r="Q62" i="16"/>
  <c r="I62" i="16"/>
  <c r="P61" i="16"/>
  <c r="H61" i="16"/>
  <c r="O60" i="16"/>
  <c r="G60" i="16"/>
  <c r="N59" i="16"/>
  <c r="F59" i="16"/>
  <c r="M58" i="16"/>
  <c r="E58" i="16"/>
  <c r="K57" i="16"/>
  <c r="Q56" i="16"/>
  <c r="I56" i="16"/>
  <c r="P55" i="16"/>
  <c r="H55" i="16"/>
  <c r="O54" i="16"/>
  <c r="G54" i="16"/>
  <c r="N53" i="16"/>
  <c r="F53" i="16"/>
  <c r="M52" i="16"/>
  <c r="E52" i="16"/>
  <c r="L51" i="16"/>
  <c r="S50" i="16"/>
  <c r="K50" i="16"/>
  <c r="R49" i="16"/>
  <c r="J49" i="16"/>
  <c r="Q48" i="16"/>
  <c r="I48" i="16"/>
  <c r="P47" i="16"/>
  <c r="H47" i="16"/>
  <c r="O46" i="16"/>
  <c r="G46" i="16"/>
  <c r="N45" i="16"/>
  <c r="F45" i="16"/>
  <c r="M44" i="16"/>
  <c r="E44" i="16"/>
  <c r="L43" i="16"/>
  <c r="F86" i="17"/>
  <c r="O108" i="17"/>
  <c r="G108" i="17"/>
  <c r="O100" i="17"/>
  <c r="G100" i="17"/>
  <c r="Q89" i="17"/>
  <c r="I89" i="17"/>
  <c r="F84" i="17"/>
  <c r="E51" i="16"/>
  <c r="E43" i="16"/>
  <c r="J64" i="16"/>
  <c r="F68" i="16"/>
  <c r="R112" i="17"/>
  <c r="R85" i="17"/>
  <c r="J85" i="17"/>
  <c r="P84" i="17"/>
  <c r="H84" i="17"/>
  <c r="I112" i="17"/>
  <c r="Q104" i="17"/>
  <c r="I104" i="17"/>
  <c r="Q96" i="17"/>
  <c r="I96" i="17"/>
  <c r="K93" i="17"/>
  <c r="L74" i="16"/>
  <c r="S73" i="16"/>
  <c r="K73" i="16"/>
  <c r="Q71" i="16"/>
  <c r="I71" i="16"/>
  <c r="P70" i="16"/>
  <c r="H70" i="16"/>
  <c r="O69" i="16"/>
  <c r="G69" i="16"/>
  <c r="M67" i="16"/>
  <c r="E67" i="16"/>
  <c r="L66" i="16"/>
  <c r="S65" i="16"/>
  <c r="K65" i="16"/>
  <c r="Q63" i="16"/>
  <c r="I63" i="16"/>
  <c r="P62" i="16"/>
  <c r="H62" i="16"/>
  <c r="O61" i="16"/>
  <c r="G61" i="16"/>
  <c r="M59" i="16"/>
  <c r="E59" i="16"/>
  <c r="S57" i="16"/>
  <c r="J57" i="16"/>
  <c r="P56" i="16"/>
  <c r="H56" i="16"/>
  <c r="N54" i="16"/>
  <c r="F54" i="16"/>
  <c r="L52" i="16"/>
  <c r="R50" i="16"/>
  <c r="J50" i="16"/>
  <c r="P48" i="16"/>
  <c r="H48" i="16"/>
  <c r="N46" i="16"/>
  <c r="F46" i="16"/>
  <c r="L44" i="16"/>
  <c r="R72" i="16"/>
  <c r="P112" i="17"/>
  <c r="H112" i="17"/>
  <c r="R110" i="17"/>
  <c r="J110" i="17"/>
  <c r="P104" i="17"/>
  <c r="H104" i="17"/>
  <c r="R102" i="17"/>
  <c r="J102" i="17"/>
  <c r="P96" i="17"/>
  <c r="H96" i="17"/>
  <c r="R93" i="17"/>
  <c r="J93" i="17"/>
  <c r="L91" i="17"/>
  <c r="O62" i="16"/>
  <c r="G62" i="16"/>
  <c r="L58" i="16"/>
  <c r="K58" i="16"/>
  <c r="G43" i="16"/>
  <c r="H58" i="16"/>
  <c r="P85" i="17"/>
  <c r="H85" i="17"/>
  <c r="E55" i="16"/>
  <c r="E47" i="16"/>
  <c r="K43" i="16"/>
  <c r="I45" i="16"/>
  <c r="G47" i="16"/>
  <c r="P58" i="16"/>
  <c r="H66" i="16"/>
  <c r="I86" i="17"/>
  <c r="O85" i="17"/>
  <c r="G85" i="17"/>
  <c r="M84" i="17"/>
  <c r="O43" i="16"/>
  <c r="M45" i="16"/>
  <c r="K47" i="16"/>
  <c r="I49" i="16"/>
  <c r="G51" i="16"/>
  <c r="P66" i="16"/>
  <c r="L70" i="16"/>
  <c r="H74" i="16"/>
  <c r="M112" i="17"/>
  <c r="N111" i="17"/>
  <c r="M104" i="17"/>
  <c r="N103" i="17"/>
  <c r="M96" i="17"/>
  <c r="O93" i="17"/>
  <c r="G93" i="17"/>
  <c r="P92" i="17"/>
  <c r="H92" i="17"/>
  <c r="L86" i="17"/>
  <c r="S43" i="16"/>
  <c r="Q45" i="16"/>
  <c r="O47" i="16"/>
  <c r="M49" i="16"/>
  <c r="K51" i="16"/>
  <c r="I53" i="16"/>
  <c r="G55" i="16"/>
  <c r="P74" i="16"/>
  <c r="O86" i="17"/>
  <c r="G86" i="17"/>
  <c r="S84" i="17"/>
  <c r="K84" i="17"/>
  <c r="S62" i="16"/>
  <c r="K62" i="16"/>
  <c r="S47" i="16"/>
  <c r="Q49" i="16"/>
  <c r="O51" i="16"/>
  <c r="M53" i="16"/>
  <c r="K55" i="16"/>
  <c r="F60" i="16"/>
  <c r="F62" i="16"/>
  <c r="N62" i="16"/>
  <c r="O57" i="16"/>
  <c r="J62" i="16"/>
  <c r="R62" i="16"/>
  <c r="T73" i="16" l="1"/>
  <c r="T71" i="16"/>
  <c r="T72" i="16"/>
  <c r="W112" i="17"/>
  <c r="W113" i="17"/>
  <c r="W114" i="17"/>
  <c r="U71" i="16" l="1"/>
  <c r="U73" i="16"/>
  <c r="V73" i="16"/>
  <c r="W73" i="16"/>
  <c r="V72" i="16"/>
  <c r="W72" i="16"/>
  <c r="U72" i="16"/>
  <c r="V71" i="16"/>
  <c r="W71" i="16"/>
  <c r="E82" i="17" l="1"/>
  <c r="F82" i="17" s="1"/>
  <c r="G82" i="17" s="1"/>
  <c r="H82" i="17" s="1"/>
  <c r="I82" i="17" s="1"/>
  <c r="J82" i="17" s="1"/>
  <c r="K82" i="17" s="1"/>
  <c r="L82" i="17" s="1"/>
  <c r="M82" i="17" s="1"/>
  <c r="N82" i="17" s="1"/>
  <c r="O82" i="17" s="1"/>
  <c r="P82" i="17" s="1"/>
  <c r="Q82" i="17" s="1"/>
  <c r="R82" i="17" s="1"/>
  <c r="S82" i="17" s="1"/>
  <c r="T82" i="17" s="1"/>
  <c r="U82" i="17" s="1"/>
  <c r="V82" i="17" s="1"/>
  <c r="V114" i="17"/>
  <c r="T113" i="17"/>
  <c r="V112" i="17"/>
  <c r="E43" i="17"/>
  <c r="F43" i="17" s="1"/>
  <c r="G43" i="17" s="1"/>
  <c r="H43" i="17" s="1"/>
  <c r="I43" i="17" s="1"/>
  <c r="J43" i="17" s="1"/>
  <c r="K43" i="17" s="1"/>
  <c r="L43" i="17" s="1"/>
  <c r="M43" i="17" s="1"/>
  <c r="N43" i="17" s="1"/>
  <c r="O43" i="17" s="1"/>
  <c r="P43" i="17" s="1"/>
  <c r="Q43" i="17" s="1"/>
  <c r="R43" i="17" s="1"/>
  <c r="S43" i="17" s="1"/>
  <c r="T43" i="17" s="1"/>
  <c r="U43" i="17" s="1"/>
  <c r="V43" i="17" s="1"/>
  <c r="E5" i="17"/>
  <c r="F5" i="17" s="1"/>
  <c r="G5" i="17" s="1"/>
  <c r="H5" i="17" s="1"/>
  <c r="I5" i="17" s="1"/>
  <c r="J5" i="17" s="1"/>
  <c r="K5" i="17" s="1"/>
  <c r="L5" i="17" s="1"/>
  <c r="M5" i="17" s="1"/>
  <c r="N5" i="17" s="1"/>
  <c r="O5" i="17" s="1"/>
  <c r="P5" i="17" s="1"/>
  <c r="Q5" i="17" s="1"/>
  <c r="R5" i="17" s="1"/>
  <c r="S5" i="17" s="1"/>
  <c r="T5" i="17" s="1"/>
  <c r="U5" i="17" s="1"/>
  <c r="V5" i="17" s="1"/>
  <c r="E4" i="16"/>
  <c r="F4" i="16" s="1"/>
  <c r="G4" i="16" s="1"/>
  <c r="H4" i="16" s="1"/>
  <c r="I4" i="16" s="1"/>
  <c r="J4" i="16" s="1"/>
  <c r="K4" i="16" s="1"/>
  <c r="L4" i="16" s="1"/>
  <c r="M4" i="16" s="1"/>
  <c r="N4" i="16" s="1"/>
  <c r="O4" i="16" s="1"/>
  <c r="P4" i="16" s="1"/>
  <c r="Q4" i="16" s="1"/>
  <c r="R4" i="16" s="1"/>
  <c r="S4" i="16" s="1"/>
  <c r="T4" i="16" s="1"/>
  <c r="U4" i="16" s="1"/>
  <c r="V4" i="16" s="1"/>
  <c r="W43" i="17" l="1"/>
  <c r="X43" i="17" s="1"/>
  <c r="Y43" i="17" s="1"/>
  <c r="W82" i="17"/>
  <c r="X82" i="17" s="1"/>
  <c r="Y82" i="17" s="1"/>
  <c r="W4" i="16"/>
  <c r="X4" i="16" s="1"/>
  <c r="Y4" i="16" s="1"/>
  <c r="X5" i="17"/>
  <c r="Y5" i="17" s="1"/>
  <c r="W5" i="17"/>
  <c r="U113" i="17"/>
  <c r="T112" i="17"/>
  <c r="T114" i="17"/>
  <c r="U112" i="17"/>
  <c r="V113" i="17"/>
  <c r="U114" i="17"/>
  <c r="X163" i="15"/>
  <c r="Y118" i="15"/>
  <c r="Y117" i="15"/>
  <c r="Y116" i="15"/>
  <c r="Y118" i="9"/>
  <c r="Y117" i="9"/>
  <c r="Y116" i="9"/>
  <c r="Y115" i="9"/>
  <c r="Y114" i="9"/>
  <c r="Y113" i="9"/>
  <c r="Y112" i="9"/>
  <c r="Y111" i="9"/>
  <c r="Y110" i="9"/>
  <c r="Y109" i="9"/>
  <c r="Y108" i="9"/>
  <c r="Y107" i="9"/>
  <c r="Y106" i="9"/>
  <c r="Y105" i="9"/>
  <c r="Y104" i="9"/>
  <c r="Y103" i="9"/>
  <c r="Y102" i="9"/>
  <c r="Y101" i="9"/>
  <c r="Y100" i="9"/>
  <c r="Y99" i="9"/>
  <c r="Y98" i="9"/>
  <c r="Y97" i="9"/>
  <c r="Y96" i="9"/>
  <c r="Y95" i="9"/>
  <c r="Y94" i="9"/>
  <c r="Y93" i="9"/>
  <c r="Y92" i="9"/>
  <c r="Y91" i="9"/>
  <c r="Y90" i="9"/>
  <c r="Y89" i="9"/>
  <c r="Y88" i="9"/>
  <c r="Y87" i="9"/>
  <c r="Y117" i="8"/>
  <c r="Y116" i="8"/>
  <c r="Y115" i="8"/>
  <c r="Y114" i="8"/>
  <c r="Y113" i="8"/>
  <c r="Y112" i="8"/>
  <c r="Y111" i="8"/>
  <c r="Y110" i="8"/>
  <c r="Y109" i="8"/>
  <c r="Y108" i="8"/>
  <c r="Y107" i="8"/>
  <c r="Y106" i="8"/>
  <c r="Y105" i="8"/>
  <c r="Y104" i="8"/>
  <c r="Y103" i="8"/>
  <c r="Y102" i="8"/>
  <c r="Y101" i="8"/>
  <c r="Y100" i="8"/>
  <c r="Y99" i="8"/>
  <c r="Y98" i="8"/>
  <c r="Y97" i="8"/>
  <c r="Y96" i="8"/>
  <c r="Y95" i="8"/>
  <c r="Y94" i="8"/>
  <c r="Y93" i="8"/>
  <c r="Y92" i="8"/>
  <c r="Y91" i="8"/>
  <c r="Y90" i="8"/>
  <c r="Y89" i="8"/>
  <c r="Y88" i="8"/>
  <c r="Y87" i="8"/>
  <c r="Y86" i="8"/>
  <c r="Y85" i="8"/>
  <c r="Y76" i="7"/>
  <c r="Y75" i="7"/>
  <c r="Y74" i="7"/>
  <c r="Y73" i="7"/>
  <c r="Y72" i="7"/>
  <c r="Y71" i="7"/>
  <c r="Y70" i="7"/>
  <c r="Y69" i="7"/>
  <c r="Y68" i="7"/>
  <c r="Y67" i="7"/>
  <c r="Y66" i="7"/>
  <c r="Y65" i="7"/>
  <c r="Y64" i="7"/>
  <c r="Y63" i="7"/>
  <c r="Y62" i="7"/>
  <c r="Y61" i="7"/>
  <c r="Y60" i="7"/>
  <c r="Y59" i="7"/>
  <c r="Y58" i="7"/>
  <c r="Y61" i="6"/>
  <c r="Y60" i="6"/>
  <c r="Y59" i="6"/>
  <c r="Y58" i="6"/>
  <c r="Y57" i="6"/>
  <c r="Y56" i="6"/>
  <c r="Y55" i="6"/>
  <c r="Y54" i="6"/>
  <c r="Y53" i="6"/>
  <c r="Y52" i="6"/>
  <c r="Y51" i="6"/>
  <c r="Y50" i="6"/>
  <c r="Y49" i="6"/>
  <c r="Y48" i="6"/>
  <c r="X116" i="14"/>
  <c r="Y139" i="14" s="1"/>
  <c r="Z162" i="14" s="1"/>
  <c r="Y68" i="14"/>
  <c r="Y67" i="14"/>
  <c r="Y66" i="14"/>
  <c r="Y65" i="14"/>
  <c r="Y64" i="14"/>
  <c r="Y61" i="14"/>
  <c r="Y60" i="14"/>
  <c r="Y59" i="14"/>
  <c r="Y58" i="14"/>
  <c r="Y57" i="14"/>
  <c r="Y56" i="14"/>
  <c r="Y55" i="14"/>
  <c r="Y54" i="14"/>
  <c r="X23" i="20"/>
  <c r="X22" i="20"/>
  <c r="X21" i="20"/>
  <c r="Y69" i="14" l="1"/>
  <c r="Y63" i="14"/>
  <c r="X38" i="14"/>
  <c r="Y62" i="14" s="1"/>
  <c r="X49" i="20"/>
  <c r="X48" i="20"/>
  <c r="X80" i="14"/>
  <c r="Y103" i="14" s="1"/>
  <c r="X90" i="14"/>
  <c r="Y113" i="14" s="1"/>
  <c r="X50" i="12"/>
  <c r="Y90" i="12" s="1"/>
  <c r="X58" i="12"/>
  <c r="Y98" i="12" s="1"/>
  <c r="X66" i="12"/>
  <c r="Y106" i="12" s="1"/>
  <c r="X74" i="12"/>
  <c r="Y114" i="12" s="1"/>
  <c r="X88" i="14"/>
  <c r="Y111" i="14" s="1"/>
  <c r="X14" i="12"/>
  <c r="X38" i="12"/>
  <c r="X22" i="12"/>
  <c r="X8" i="12"/>
  <c r="X16" i="12"/>
  <c r="X24" i="12"/>
  <c r="X32" i="12"/>
  <c r="X39" i="12"/>
  <c r="X30" i="12"/>
  <c r="X87" i="14"/>
  <c r="Y110" i="14" s="1"/>
  <c r="X89" i="14"/>
  <c r="Y112" i="14" s="1"/>
  <c r="X91" i="14"/>
  <c r="Y114" i="14" s="1"/>
  <c r="X79" i="14"/>
  <c r="Y102" i="14" s="1"/>
  <c r="X46" i="12"/>
  <c r="Y86" i="12" s="1"/>
  <c r="X54" i="12"/>
  <c r="Y94" i="12" s="1"/>
  <c r="X62" i="12"/>
  <c r="Y102" i="12" s="1"/>
  <c r="X70" i="12"/>
  <c r="Y110" i="12" s="1"/>
  <c r="X89" i="7"/>
  <c r="Y114" i="7" s="1"/>
  <c r="X91" i="7"/>
  <c r="Y116" i="7" s="1"/>
  <c r="X97" i="7"/>
  <c r="Y122" i="7" s="1"/>
  <c r="X126" i="9"/>
  <c r="Y165" i="9" s="1"/>
  <c r="X128" i="9"/>
  <c r="Y167" i="9" s="1"/>
  <c r="X130" i="9"/>
  <c r="Y169" i="9" s="1"/>
  <c r="X132" i="9"/>
  <c r="Y171" i="9" s="1"/>
  <c r="X134" i="9"/>
  <c r="Y173" i="9" s="1"/>
  <c r="X136" i="9"/>
  <c r="Y175" i="9" s="1"/>
  <c r="X138" i="9"/>
  <c r="Y177" i="9" s="1"/>
  <c r="X140" i="9"/>
  <c r="Y179" i="9" s="1"/>
  <c r="X142" i="9"/>
  <c r="Y181" i="9" s="1"/>
  <c r="X144" i="9"/>
  <c r="Y183" i="9" s="1"/>
  <c r="X146" i="9"/>
  <c r="Y185" i="9" s="1"/>
  <c r="X148" i="9"/>
  <c r="Y187" i="9" s="1"/>
  <c r="X150" i="9"/>
  <c r="Y189" i="9" s="1"/>
  <c r="X152" i="9"/>
  <c r="Y191" i="9" s="1"/>
  <c r="X154" i="9"/>
  <c r="Y193" i="9" s="1"/>
  <c r="X156" i="9"/>
  <c r="Y195" i="9" s="1"/>
  <c r="X133" i="9"/>
  <c r="Y172" i="9" s="1"/>
  <c r="X141" i="9"/>
  <c r="Y180" i="9" s="1"/>
  <c r="X149" i="9"/>
  <c r="Y188" i="9" s="1"/>
  <c r="X157" i="9"/>
  <c r="Y196" i="9" s="1"/>
  <c r="X125" i="8"/>
  <c r="Y164" i="8" s="1"/>
  <c r="X156" i="8"/>
  <c r="Y195" i="8" s="1"/>
  <c r="X11" i="14"/>
  <c r="X84" i="14"/>
  <c r="Y107" i="14" s="1"/>
  <c r="X69" i="6"/>
  <c r="Y89" i="6" s="1"/>
  <c r="X71" i="6"/>
  <c r="Y91" i="6" s="1"/>
  <c r="X73" i="6"/>
  <c r="Y93" i="6" s="1"/>
  <c r="X75" i="6"/>
  <c r="Y95" i="6" s="1"/>
  <c r="X77" i="6"/>
  <c r="Y97" i="6" s="1"/>
  <c r="X79" i="6"/>
  <c r="Y99" i="6" s="1"/>
  <c r="X81" i="6"/>
  <c r="Y101" i="6" s="1"/>
  <c r="X84" i="7"/>
  <c r="Y109" i="7" s="1"/>
  <c r="X86" i="7"/>
  <c r="Y111" i="7" s="1"/>
  <c r="X88" i="7"/>
  <c r="Y113" i="7" s="1"/>
  <c r="X90" i="7"/>
  <c r="Y115" i="7" s="1"/>
  <c r="X92" i="7"/>
  <c r="Y117" i="7" s="1"/>
  <c r="X94" i="7"/>
  <c r="Y119" i="7" s="1"/>
  <c r="X96" i="7"/>
  <c r="Y121" i="7" s="1"/>
  <c r="X98" i="7"/>
  <c r="Y123" i="7" s="1"/>
  <c r="X100" i="7"/>
  <c r="Y125" i="7" s="1"/>
  <c r="X101" i="7"/>
  <c r="Y126" i="7" s="1"/>
  <c r="X124" i="8"/>
  <c r="Y163" i="8" s="1"/>
  <c r="X126" i="8"/>
  <c r="Y165" i="8" s="1"/>
  <c r="X128" i="8"/>
  <c r="Y167" i="8" s="1"/>
  <c r="X130" i="8"/>
  <c r="Y169" i="8" s="1"/>
  <c r="X132" i="8"/>
  <c r="Y171" i="8" s="1"/>
  <c r="X134" i="8"/>
  <c r="Y173" i="8" s="1"/>
  <c r="X136" i="8"/>
  <c r="Y175" i="8" s="1"/>
  <c r="X138" i="8"/>
  <c r="Y177" i="8" s="1"/>
  <c r="X140" i="8"/>
  <c r="Y179" i="8" s="1"/>
  <c r="X144" i="8"/>
  <c r="Y183" i="8" s="1"/>
  <c r="X148" i="8"/>
  <c r="Y187" i="8" s="1"/>
  <c r="X152" i="8"/>
  <c r="Y191" i="8" s="1"/>
  <c r="X141" i="8"/>
  <c r="Y180" i="8" s="1"/>
  <c r="X131" i="9"/>
  <c r="Y170" i="9" s="1"/>
  <c r="X147" i="9"/>
  <c r="Y186" i="9" s="1"/>
  <c r="X7" i="12"/>
  <c r="X11" i="12"/>
  <c r="X15" i="12"/>
  <c r="X19" i="12"/>
  <c r="X23" i="12"/>
  <c r="X31" i="12"/>
  <c r="X83" i="7"/>
  <c r="Y108" i="7" s="1"/>
  <c r="X99" i="7"/>
  <c r="Y124" i="7" s="1"/>
  <c r="X142" i="8"/>
  <c r="Y181" i="8" s="1"/>
  <c r="X25" i="12"/>
  <c r="X146" i="8"/>
  <c r="Y185" i="8" s="1"/>
  <c r="X29" i="12"/>
  <c r="X150" i="8"/>
  <c r="Y189" i="8" s="1"/>
  <c r="X33" i="12"/>
  <c r="X154" i="8"/>
  <c r="Y193" i="8" s="1"/>
  <c r="X37" i="12"/>
  <c r="X47" i="12"/>
  <c r="Y87" i="12" s="1"/>
  <c r="X49" i="12"/>
  <c r="Y89" i="12" s="1"/>
  <c r="X51" i="12"/>
  <c r="Y91" i="12" s="1"/>
  <c r="X131" i="8"/>
  <c r="Y170" i="8" s="1"/>
  <c r="X53" i="12"/>
  <c r="Y93" i="12" s="1"/>
  <c r="X55" i="12"/>
  <c r="Y95" i="12" s="1"/>
  <c r="X57" i="12"/>
  <c r="Y97" i="12" s="1"/>
  <c r="X59" i="12"/>
  <c r="Y99" i="12" s="1"/>
  <c r="X139" i="8"/>
  <c r="Y178" i="8" s="1"/>
  <c r="X61" i="12"/>
  <c r="Y101" i="12" s="1"/>
  <c r="X63" i="12"/>
  <c r="X65" i="12"/>
  <c r="Y105" i="12" s="1"/>
  <c r="X67" i="12"/>
  <c r="Y107" i="12" s="1"/>
  <c r="X147" i="8"/>
  <c r="Y186" i="8" s="1"/>
  <c r="X69" i="12"/>
  <c r="Y109" i="12" s="1"/>
  <c r="X71" i="12"/>
  <c r="Y111" i="12" s="1"/>
  <c r="X73" i="12"/>
  <c r="Y113" i="12" s="1"/>
  <c r="X75" i="12"/>
  <c r="Y115" i="12" s="1"/>
  <c r="X155" i="8"/>
  <c r="Y194" i="8" s="1"/>
  <c r="X77" i="12"/>
  <c r="Y117" i="12" s="1"/>
  <c r="X133" i="8"/>
  <c r="Y172" i="8" s="1"/>
  <c r="X149" i="8"/>
  <c r="Y188" i="8" s="1"/>
  <c r="X139" i="9"/>
  <c r="Y178" i="9" s="1"/>
  <c r="X155" i="9"/>
  <c r="Y194" i="9" s="1"/>
  <c r="X9" i="12"/>
  <c r="X13" i="12"/>
  <c r="X17" i="12"/>
  <c r="X21" i="12"/>
  <c r="X27" i="12"/>
  <c r="X35" i="12"/>
  <c r="X7" i="14"/>
  <c r="X19" i="20" s="1"/>
  <c r="X83" i="14"/>
  <c r="Y106" i="14" s="1"/>
  <c r="X15" i="14"/>
  <c r="X68" i="6"/>
  <c r="Y88" i="6" s="1"/>
  <c r="X70" i="6"/>
  <c r="Y90" i="6" s="1"/>
  <c r="X72" i="6"/>
  <c r="Y92" i="6" s="1"/>
  <c r="X74" i="6"/>
  <c r="Y94" i="6" s="1"/>
  <c r="X76" i="6"/>
  <c r="Y96" i="6" s="1"/>
  <c r="X78" i="6"/>
  <c r="Y98" i="6" s="1"/>
  <c r="X80" i="6"/>
  <c r="Y100" i="6" s="1"/>
  <c r="X85" i="7"/>
  <c r="Y110" i="7" s="1"/>
  <c r="X87" i="7"/>
  <c r="Y112" i="7" s="1"/>
  <c r="X93" i="7"/>
  <c r="Y118" i="7" s="1"/>
  <c r="X95" i="7"/>
  <c r="Y120" i="7" s="1"/>
  <c r="X51" i="7"/>
  <c r="X127" i="8"/>
  <c r="Y166" i="8" s="1"/>
  <c r="X129" i="8"/>
  <c r="Y168" i="8" s="1"/>
  <c r="X135" i="8"/>
  <c r="Y174" i="8" s="1"/>
  <c r="X137" i="8"/>
  <c r="Y176" i="8" s="1"/>
  <c r="X143" i="8"/>
  <c r="Y182" i="8" s="1"/>
  <c r="X26" i="12"/>
  <c r="X145" i="8"/>
  <c r="Y184" i="8" s="1"/>
  <c r="X28" i="12"/>
  <c r="X40" i="8"/>
  <c r="X34" i="12"/>
  <c r="X153" i="8"/>
  <c r="Y192" i="8" s="1"/>
  <c r="X36" i="12"/>
  <c r="X127" i="9"/>
  <c r="Y166" i="9" s="1"/>
  <c r="X129" i="9"/>
  <c r="Y168" i="9" s="1"/>
  <c r="X135" i="9"/>
  <c r="Y174" i="9" s="1"/>
  <c r="X137" i="9"/>
  <c r="Y176" i="9" s="1"/>
  <c r="X143" i="9"/>
  <c r="Y182" i="9" s="1"/>
  <c r="X145" i="9"/>
  <c r="Y184" i="9" s="1"/>
  <c r="X151" i="9"/>
  <c r="Y190" i="9" s="1"/>
  <c r="X10" i="12"/>
  <c r="X12" i="12"/>
  <c r="X18" i="12"/>
  <c r="X20" i="12"/>
  <c r="X48" i="12"/>
  <c r="Y88" i="12" s="1"/>
  <c r="X52" i="12"/>
  <c r="Y92" i="12" s="1"/>
  <c r="X56" i="12"/>
  <c r="Y96" i="12" s="1"/>
  <c r="X60" i="12"/>
  <c r="Y100" i="12" s="1"/>
  <c r="X64" i="12"/>
  <c r="Y104" i="12" s="1"/>
  <c r="X68" i="12"/>
  <c r="Y108" i="12" s="1"/>
  <c r="X72" i="12"/>
  <c r="Y112" i="12" s="1"/>
  <c r="X76" i="12"/>
  <c r="Y116" i="12" s="1"/>
  <c r="X157" i="15"/>
  <c r="Y197" i="15" s="1"/>
  <c r="X156" i="15"/>
  <c r="Y196" i="15" s="1"/>
  <c r="X158" i="15"/>
  <c r="Y198" i="15" s="1"/>
  <c r="X40" i="9"/>
  <c r="X153" i="9"/>
  <c r="Y192" i="9" s="1"/>
  <c r="X79" i="8"/>
  <c r="X151" i="8"/>
  <c r="Y190" i="8" s="1"/>
  <c r="X26" i="7"/>
  <c r="X21" i="6"/>
  <c r="X41" i="6"/>
  <c r="X78" i="14"/>
  <c r="Y101" i="14" s="1"/>
  <c r="X86" i="14"/>
  <c r="Y109" i="14" s="1"/>
  <c r="X82" i="14"/>
  <c r="Y105" i="14" s="1"/>
  <c r="X46" i="14" l="1"/>
  <c r="X85" i="14"/>
  <c r="Y108" i="14" s="1"/>
  <c r="X145" i="12"/>
  <c r="Y184" i="12" s="1"/>
  <c r="X125" i="12"/>
  <c r="Y164" i="12" s="1"/>
  <c r="X142" i="12"/>
  <c r="Y181" i="12" s="1"/>
  <c r="Y103" i="12"/>
  <c r="X129" i="12"/>
  <c r="Y168" i="12" s="1"/>
  <c r="X130" i="12"/>
  <c r="Y169" i="12" s="1"/>
  <c r="X140" i="12"/>
  <c r="Y179" i="12" s="1"/>
  <c r="X148" i="12"/>
  <c r="Y187" i="12" s="1"/>
  <c r="X137" i="12"/>
  <c r="Y176" i="12" s="1"/>
  <c r="X81" i="14"/>
  <c r="Y104" i="14" s="1"/>
  <c r="X77" i="14"/>
  <c r="Y100" i="14" s="1"/>
  <c r="X132" i="12"/>
  <c r="Y171" i="12" s="1"/>
  <c r="X149" i="12"/>
  <c r="Y188" i="12" s="1"/>
  <c r="X153" i="12"/>
  <c r="Y192" i="12" s="1"/>
  <c r="X156" i="12"/>
  <c r="Y195" i="12" s="1"/>
  <c r="X150" i="12"/>
  <c r="Y189" i="12" s="1"/>
  <c r="X154" i="12"/>
  <c r="Y193" i="12" s="1"/>
  <c r="X133" i="12"/>
  <c r="Y172" i="12" s="1"/>
  <c r="X138" i="12"/>
  <c r="Y177" i="12" s="1"/>
  <c r="X141" i="12"/>
  <c r="Y180" i="12" s="1"/>
  <c r="X22" i="14"/>
  <c r="X136" i="12"/>
  <c r="Y175" i="12" s="1"/>
  <c r="X152" i="12"/>
  <c r="Y191" i="12" s="1"/>
  <c r="X40" i="12"/>
  <c r="X139" i="12"/>
  <c r="Y178" i="12" s="1"/>
  <c r="X131" i="12"/>
  <c r="Y170" i="12" s="1"/>
  <c r="X155" i="12"/>
  <c r="Y194" i="12" s="1"/>
  <c r="X147" i="12"/>
  <c r="Y186" i="12" s="1"/>
  <c r="X134" i="12"/>
  <c r="Y173" i="12" s="1"/>
  <c r="X128" i="12"/>
  <c r="Y167" i="12" s="1"/>
  <c r="X146" i="12"/>
  <c r="Y185" i="12" s="1"/>
  <c r="X144" i="12"/>
  <c r="Y183" i="12" s="1"/>
  <c r="X135" i="12"/>
  <c r="Y174" i="12" s="1"/>
  <c r="X127" i="12"/>
  <c r="Y166" i="12" s="1"/>
  <c r="X151" i="12"/>
  <c r="Y190" i="12" s="1"/>
  <c r="X143" i="12"/>
  <c r="Y182" i="12" s="1"/>
  <c r="X126" i="12"/>
  <c r="Y165" i="12" s="1"/>
  <c r="X47" i="20" l="1"/>
  <c r="X46" i="20"/>
  <c r="X92" i="14"/>
  <c r="Y115" i="14" s="1"/>
  <c r="W163" i="15" l="1"/>
  <c r="X118" i="15"/>
  <c r="X117" i="15"/>
  <c r="X116" i="15"/>
  <c r="W158" i="15" l="1"/>
  <c r="X198" i="15" s="1"/>
  <c r="W157" i="15"/>
  <c r="X197" i="15" s="1"/>
  <c r="W156" i="15"/>
  <c r="X196" i="15" s="1"/>
  <c r="W116" i="14" l="1"/>
  <c r="X139" i="14" s="1"/>
  <c r="Y162" i="14" s="1"/>
  <c r="V61" i="6" l="1"/>
  <c r="V76" i="7"/>
  <c r="T21" i="6"/>
  <c r="V48" i="6"/>
  <c r="V58" i="6"/>
  <c r="U57" i="6"/>
  <c r="V54" i="6"/>
  <c r="U53" i="6"/>
  <c r="V50" i="6"/>
  <c r="U49" i="6"/>
  <c r="V73" i="7"/>
  <c r="U72" i="7"/>
  <c r="V69" i="7"/>
  <c r="U68" i="7"/>
  <c r="V65" i="7"/>
  <c r="U64" i="7"/>
  <c r="V61" i="7"/>
  <c r="U60" i="7"/>
  <c r="U21" i="6"/>
  <c r="V60" i="6"/>
  <c r="U59" i="6"/>
  <c r="V56" i="6"/>
  <c r="U55" i="6"/>
  <c r="V52" i="6"/>
  <c r="U51" i="6"/>
  <c r="V75" i="7"/>
  <c r="U74" i="7"/>
  <c r="V71" i="7"/>
  <c r="U70" i="7"/>
  <c r="V67" i="7"/>
  <c r="U66" i="7"/>
  <c r="V63" i="7"/>
  <c r="U62" i="7"/>
  <c r="V59" i="7"/>
  <c r="U40" i="8"/>
  <c r="U79" i="8"/>
  <c r="U40" i="9"/>
  <c r="U80" i="9"/>
  <c r="T41" i="6"/>
  <c r="V41" i="6"/>
  <c r="V26" i="7"/>
  <c r="U60" i="6"/>
  <c r="V59" i="6"/>
  <c r="U58" i="6"/>
  <c r="V57" i="6"/>
  <c r="U56" i="6"/>
  <c r="V55" i="6"/>
  <c r="U54" i="6"/>
  <c r="V53" i="6"/>
  <c r="U52" i="6"/>
  <c r="V51" i="6"/>
  <c r="U50" i="6"/>
  <c r="V49" i="6"/>
  <c r="V58" i="7"/>
  <c r="U75" i="7"/>
  <c r="V74" i="7"/>
  <c r="U73" i="7"/>
  <c r="V72" i="7"/>
  <c r="U71" i="7"/>
  <c r="V70" i="7"/>
  <c r="T51" i="7"/>
  <c r="U69" i="7"/>
  <c r="V68" i="7"/>
  <c r="U67" i="7"/>
  <c r="V66" i="7"/>
  <c r="U65" i="7"/>
  <c r="V64" i="7"/>
  <c r="U63" i="7"/>
  <c r="V62" i="7"/>
  <c r="U61" i="7"/>
  <c r="V60" i="7"/>
  <c r="U59" i="7"/>
  <c r="V40" i="8"/>
  <c r="T40" i="8"/>
  <c r="V79" i="8"/>
  <c r="T79" i="8"/>
  <c r="T40" i="9"/>
  <c r="V40" i="9"/>
  <c r="T80" i="9"/>
  <c r="V80" i="9"/>
  <c r="U61" i="6"/>
  <c r="U26" i="7"/>
  <c r="T26" i="7"/>
  <c r="V51" i="7"/>
  <c r="U51" i="7"/>
  <c r="U41" i="6"/>
  <c r="U76" i="7"/>
  <c r="W24" i="10"/>
  <c r="V30" i="20"/>
  <c r="V32" i="20"/>
  <c r="V34" i="20"/>
  <c r="V36" i="20"/>
  <c r="V38" i="20"/>
  <c r="W18" i="11"/>
  <c r="W19" i="11"/>
  <c r="W20" i="11"/>
  <c r="W21" i="11"/>
  <c r="W22" i="11"/>
  <c r="W32" i="10" l="1"/>
  <c r="V37" i="20"/>
  <c r="W28" i="10"/>
  <c r="V33" i="20"/>
  <c r="V43" i="20" s="1"/>
  <c r="W34" i="10"/>
  <c r="V39" i="20"/>
  <c r="W30" i="10"/>
  <c r="V35" i="20"/>
  <c r="W26" i="10"/>
  <c r="V31" i="20"/>
  <c r="W31" i="10"/>
  <c r="W27" i="10"/>
  <c r="W33" i="10"/>
  <c r="W29" i="10"/>
  <c r="W25" i="10"/>
  <c r="E45" i="15"/>
  <c r="F45" i="15" s="1"/>
  <c r="G45" i="15" s="1"/>
  <c r="H45" i="15" s="1"/>
  <c r="I45" i="15" s="1"/>
  <c r="J45" i="15" s="1"/>
  <c r="K45" i="15" s="1"/>
  <c r="L45" i="15" s="1"/>
  <c r="M45" i="15" s="1"/>
  <c r="N45" i="15" s="1"/>
  <c r="O45" i="15" s="1"/>
  <c r="P45" i="15" s="1"/>
  <c r="Q45" i="15" s="1"/>
  <c r="R45" i="15" s="1"/>
  <c r="S45" i="15" s="1"/>
  <c r="P8" i="15"/>
  <c r="H8" i="15"/>
  <c r="D8" i="15"/>
  <c r="E5" i="15"/>
  <c r="F5" i="15" s="1"/>
  <c r="G5" i="15" s="1"/>
  <c r="H5" i="15" s="1"/>
  <c r="I5" i="15" s="1"/>
  <c r="J5" i="15" s="1"/>
  <c r="K5" i="15" s="1"/>
  <c r="L5" i="15" s="1"/>
  <c r="M5" i="15" s="1"/>
  <c r="N5" i="15" s="1"/>
  <c r="O5" i="15" s="1"/>
  <c r="P5" i="15" s="1"/>
  <c r="Q5" i="15" s="1"/>
  <c r="R5" i="15" s="1"/>
  <c r="S5" i="15" s="1"/>
  <c r="T5" i="15" s="1"/>
  <c r="S118" i="15"/>
  <c r="R118" i="15"/>
  <c r="Q118" i="15"/>
  <c r="P118" i="15"/>
  <c r="O118" i="15"/>
  <c r="N118" i="15"/>
  <c r="M118" i="15"/>
  <c r="L118" i="15"/>
  <c r="K118" i="15"/>
  <c r="J118" i="15"/>
  <c r="I118" i="15"/>
  <c r="H118" i="15"/>
  <c r="G118" i="15"/>
  <c r="F118" i="15"/>
  <c r="E118" i="15"/>
  <c r="D118" i="15"/>
  <c r="S117" i="15"/>
  <c r="R117" i="15"/>
  <c r="Q117" i="15"/>
  <c r="P117" i="15"/>
  <c r="O117" i="15"/>
  <c r="N117" i="15"/>
  <c r="M117" i="15"/>
  <c r="L117" i="15"/>
  <c r="K117" i="15"/>
  <c r="J117" i="15"/>
  <c r="I117" i="15"/>
  <c r="H117" i="15"/>
  <c r="G117" i="15"/>
  <c r="F117" i="15"/>
  <c r="E117" i="15"/>
  <c r="D117" i="15"/>
  <c r="S116" i="15"/>
  <c r="R116" i="15"/>
  <c r="Q116" i="15"/>
  <c r="P116" i="15"/>
  <c r="O116" i="15"/>
  <c r="N116" i="15"/>
  <c r="M116" i="15"/>
  <c r="L116" i="15"/>
  <c r="K116" i="15"/>
  <c r="J116" i="15"/>
  <c r="I116" i="15"/>
  <c r="H116" i="15"/>
  <c r="G116" i="15"/>
  <c r="F116" i="15"/>
  <c r="E116" i="15"/>
  <c r="D116" i="15"/>
  <c r="S98" i="15"/>
  <c r="R98" i="15"/>
  <c r="Q98" i="15"/>
  <c r="P98" i="15"/>
  <c r="O98" i="15"/>
  <c r="N98" i="15"/>
  <c r="M98" i="15"/>
  <c r="L98" i="15"/>
  <c r="K98" i="15"/>
  <c r="J98" i="15"/>
  <c r="I98" i="15"/>
  <c r="H98" i="15"/>
  <c r="G98" i="15"/>
  <c r="F98" i="15"/>
  <c r="E98" i="15"/>
  <c r="D98" i="15"/>
  <c r="S97" i="15"/>
  <c r="R97" i="15"/>
  <c r="Q97" i="15"/>
  <c r="P97" i="15"/>
  <c r="O97" i="15"/>
  <c r="N97" i="15"/>
  <c r="M97" i="15"/>
  <c r="L97" i="15"/>
  <c r="K97" i="15"/>
  <c r="J97" i="15"/>
  <c r="I97" i="15"/>
  <c r="H97" i="15"/>
  <c r="G97" i="15"/>
  <c r="F97" i="15"/>
  <c r="E97" i="15"/>
  <c r="D97" i="15"/>
  <c r="E86" i="15"/>
  <c r="F86" i="15" s="1"/>
  <c r="G86" i="15" s="1"/>
  <c r="H86" i="15" s="1"/>
  <c r="I86" i="15" s="1"/>
  <c r="J86" i="15" s="1"/>
  <c r="K86" i="15" s="1"/>
  <c r="L86" i="15" s="1"/>
  <c r="M86" i="15" s="1"/>
  <c r="N86" i="15" s="1"/>
  <c r="O86" i="15" s="1"/>
  <c r="P86" i="15" s="1"/>
  <c r="Q86" i="15" s="1"/>
  <c r="R86" i="15" s="1"/>
  <c r="S86" i="15" s="1"/>
  <c r="S19" i="15" l="1"/>
  <c r="S14" i="15" s="1"/>
  <c r="S15" i="20" s="1"/>
  <c r="H7" i="15"/>
  <c r="H14" i="20" s="1"/>
  <c r="F26" i="15"/>
  <c r="F16" i="20" s="1"/>
  <c r="N26" i="15"/>
  <c r="N16" i="20" s="1"/>
  <c r="D7" i="15"/>
  <c r="D14" i="20" s="1"/>
  <c r="L8" i="15"/>
  <c r="L7" i="15" s="1"/>
  <c r="L14" i="20" s="1"/>
  <c r="K19" i="15"/>
  <c r="K14" i="15" s="1"/>
  <c r="K15" i="20" s="1"/>
  <c r="E8" i="15"/>
  <c r="E7" i="15" s="1"/>
  <c r="E14" i="20" s="1"/>
  <c r="M8" i="15"/>
  <c r="M7" i="15" s="1"/>
  <c r="M14" i="20" s="1"/>
  <c r="I19" i="15"/>
  <c r="I14" i="15" s="1"/>
  <c r="I15" i="20" s="1"/>
  <c r="D26" i="15"/>
  <c r="D16" i="20" s="1"/>
  <c r="L26" i="15"/>
  <c r="L16" i="20" s="1"/>
  <c r="J26" i="15"/>
  <c r="J16" i="20" s="1"/>
  <c r="R26" i="15"/>
  <c r="R16" i="20" s="1"/>
  <c r="P7" i="15"/>
  <c r="P14" i="20" s="1"/>
  <c r="I8" i="15"/>
  <c r="I7" i="15" s="1"/>
  <c r="I14" i="20" s="1"/>
  <c r="Q19" i="15"/>
  <c r="G19" i="15"/>
  <c r="G14" i="15" s="1"/>
  <c r="G15" i="20" s="1"/>
  <c r="O19" i="15"/>
  <c r="O14" i="15" s="1"/>
  <c r="O15" i="20" s="1"/>
  <c r="E19" i="15"/>
  <c r="E14" i="15" s="1"/>
  <c r="E15" i="20" s="1"/>
  <c r="M19" i="15"/>
  <c r="M14" i="15" s="1"/>
  <c r="M15" i="20" s="1"/>
  <c r="H26" i="15"/>
  <c r="H16" i="20" s="1"/>
  <c r="P26" i="15"/>
  <c r="P16" i="20" s="1"/>
  <c r="Q8" i="15"/>
  <c r="Q7" i="15" s="1"/>
  <c r="Q14" i="20" s="1"/>
  <c r="D19" i="15"/>
  <c r="D14" i="15" s="1"/>
  <c r="D15" i="20" s="1"/>
  <c r="H19" i="15"/>
  <c r="H14" i="15" s="1"/>
  <c r="H15" i="20" s="1"/>
  <c r="L19" i="15"/>
  <c r="L14" i="15" s="1"/>
  <c r="L15" i="20" s="1"/>
  <c r="P19" i="15"/>
  <c r="P14" i="15" s="1"/>
  <c r="P15" i="20" s="1"/>
  <c r="E26" i="15"/>
  <c r="E16" i="20" s="1"/>
  <c r="I26" i="15"/>
  <c r="I16" i="20" s="1"/>
  <c r="M26" i="15"/>
  <c r="M16" i="20" s="1"/>
  <c r="Q26" i="15"/>
  <c r="Q16" i="20" s="1"/>
  <c r="Q14" i="15"/>
  <c r="Q15" i="20" s="1"/>
  <c r="T14" i="20"/>
  <c r="G8" i="15"/>
  <c r="G7" i="15" s="1"/>
  <c r="G14" i="20" s="1"/>
  <c r="K8" i="15"/>
  <c r="K7" i="15" s="1"/>
  <c r="K14" i="20" s="1"/>
  <c r="O8" i="15"/>
  <c r="O7" i="15" s="1"/>
  <c r="O14" i="20" s="1"/>
  <c r="S8" i="15"/>
  <c r="S7" i="15" s="1"/>
  <c r="S14" i="20" s="1"/>
  <c r="F8" i="15"/>
  <c r="F7" i="15" s="1"/>
  <c r="F14" i="20" s="1"/>
  <c r="J8" i="15"/>
  <c r="J7" i="15" s="1"/>
  <c r="J14" i="20" s="1"/>
  <c r="N8" i="15"/>
  <c r="N7" i="15" s="1"/>
  <c r="N14" i="20" s="1"/>
  <c r="R8" i="15"/>
  <c r="R7" i="15" s="1"/>
  <c r="R14" i="20" s="1"/>
  <c r="F19" i="15"/>
  <c r="F14" i="15" s="1"/>
  <c r="F15" i="20" s="1"/>
  <c r="J19" i="15"/>
  <c r="J14" i="15" s="1"/>
  <c r="J15" i="20" s="1"/>
  <c r="N19" i="15"/>
  <c r="N14" i="15" s="1"/>
  <c r="N15" i="20" s="1"/>
  <c r="R19" i="15"/>
  <c r="R14" i="15" s="1"/>
  <c r="R15" i="20" s="1"/>
  <c r="T16" i="20"/>
  <c r="G26" i="15"/>
  <c r="G16" i="20" s="1"/>
  <c r="K26" i="15"/>
  <c r="K16" i="20" s="1"/>
  <c r="O26" i="15"/>
  <c r="O16" i="20" s="1"/>
  <c r="S26" i="15"/>
  <c r="S16" i="20" s="1"/>
  <c r="D38" i="15" l="1"/>
  <c r="H38" i="15"/>
  <c r="N38" i="15"/>
  <c r="L38" i="15"/>
  <c r="P38" i="15"/>
  <c r="E38" i="15"/>
  <c r="O38" i="15"/>
  <c r="I38" i="15"/>
  <c r="F38" i="15"/>
  <c r="J38" i="15"/>
  <c r="K38" i="15"/>
  <c r="Q38" i="15"/>
  <c r="G38" i="15"/>
  <c r="M38" i="15"/>
  <c r="R38" i="15"/>
  <c r="S38" i="15"/>
  <c r="T15" i="20"/>
  <c r="M13" i="20" l="1"/>
  <c r="J13" i="20"/>
  <c r="O13" i="20"/>
  <c r="N13" i="20"/>
  <c r="G13" i="20"/>
  <c r="E13" i="20"/>
  <c r="H13" i="20"/>
  <c r="Q13" i="20"/>
  <c r="F13" i="20"/>
  <c r="P13" i="20"/>
  <c r="D13" i="20"/>
  <c r="S13" i="20"/>
  <c r="R13" i="20"/>
  <c r="K13" i="20"/>
  <c r="I13" i="20"/>
  <c r="L13" i="20"/>
  <c r="T13" i="20" l="1"/>
  <c r="W116" i="15" l="1"/>
  <c r="W117" i="15"/>
  <c r="W118" i="15"/>
  <c r="V17" i="20"/>
  <c r="E246" i="15" l="1"/>
  <c r="F246" i="15" s="1"/>
  <c r="G246" i="15" s="1"/>
  <c r="H246" i="15" s="1"/>
  <c r="I246" i="15" s="1"/>
  <c r="J246" i="15" s="1"/>
  <c r="K246" i="15" s="1"/>
  <c r="L246" i="15" s="1"/>
  <c r="M246" i="15" s="1"/>
  <c r="N246" i="15" s="1"/>
  <c r="O246" i="15" s="1"/>
  <c r="P246" i="15" s="1"/>
  <c r="Q246" i="15" s="1"/>
  <c r="R246" i="15" s="1"/>
  <c r="S246" i="15" s="1"/>
  <c r="U246" i="15" s="1"/>
  <c r="V246" i="15" s="1"/>
  <c r="W246" i="15" s="1"/>
  <c r="X246" i="15" s="1"/>
  <c r="Y246" i="15" s="1"/>
  <c r="Z246" i="15" s="1"/>
  <c r="AB246" i="15" s="1"/>
  <c r="E206" i="15"/>
  <c r="F206" i="15" s="1"/>
  <c r="G206" i="15" s="1"/>
  <c r="H206" i="15" s="1"/>
  <c r="I206" i="15" s="1"/>
  <c r="J206" i="15" s="1"/>
  <c r="K206" i="15" s="1"/>
  <c r="L206" i="15" s="1"/>
  <c r="M206" i="15" s="1"/>
  <c r="N206" i="15" s="1"/>
  <c r="O206" i="15" s="1"/>
  <c r="P206" i="15" s="1"/>
  <c r="Q206" i="15" s="1"/>
  <c r="R206" i="15" s="1"/>
  <c r="S206" i="15" s="1"/>
  <c r="U206" i="15" s="1"/>
  <c r="V206" i="15" s="1"/>
  <c r="W206" i="15" s="1"/>
  <c r="X206" i="15" s="1"/>
  <c r="Y206" i="15" s="1"/>
  <c r="Z206" i="15" s="1"/>
  <c r="AB206" i="15" s="1"/>
  <c r="E166" i="15"/>
  <c r="F166" i="15" s="1"/>
  <c r="G166" i="15" s="1"/>
  <c r="H166" i="15" s="1"/>
  <c r="I166" i="15" s="1"/>
  <c r="J166" i="15" s="1"/>
  <c r="K166" i="15" s="1"/>
  <c r="L166" i="15" s="1"/>
  <c r="M166" i="15" s="1"/>
  <c r="N166" i="15" s="1"/>
  <c r="O166" i="15" s="1"/>
  <c r="P166" i="15" s="1"/>
  <c r="Q166" i="15" s="1"/>
  <c r="R166" i="15" s="1"/>
  <c r="S166" i="15" s="1"/>
  <c r="U166" i="15" s="1"/>
  <c r="V166" i="15" s="1"/>
  <c r="W166" i="15" s="1"/>
  <c r="X166" i="15" s="1"/>
  <c r="Y166" i="15" s="1"/>
  <c r="Z166" i="15" s="1"/>
  <c r="AB166" i="15" s="1"/>
  <c r="V163" i="15"/>
  <c r="U163" i="15"/>
  <c r="S163" i="15"/>
  <c r="R163" i="15"/>
  <c r="Q163" i="15"/>
  <c r="P163" i="15"/>
  <c r="O163" i="15"/>
  <c r="N163" i="15"/>
  <c r="M163" i="15"/>
  <c r="L163" i="15"/>
  <c r="K163" i="15"/>
  <c r="J163" i="15"/>
  <c r="I163" i="15"/>
  <c r="H163" i="15"/>
  <c r="G163" i="15"/>
  <c r="F163" i="15"/>
  <c r="E163" i="15"/>
  <c r="D163" i="15"/>
  <c r="S158" i="15"/>
  <c r="R158" i="15"/>
  <c r="Q158" i="15"/>
  <c r="P158" i="15"/>
  <c r="O158" i="15"/>
  <c r="N158" i="15"/>
  <c r="M158" i="15"/>
  <c r="L158" i="15"/>
  <c r="K158" i="15"/>
  <c r="J158" i="15"/>
  <c r="I158" i="15"/>
  <c r="H158" i="15"/>
  <c r="G158" i="15"/>
  <c r="F158" i="15"/>
  <c r="E158" i="15"/>
  <c r="D158" i="15"/>
  <c r="S157" i="15"/>
  <c r="R157" i="15"/>
  <c r="Q157" i="15"/>
  <c r="P157" i="15"/>
  <c r="O157" i="15"/>
  <c r="N157" i="15"/>
  <c r="M157" i="15"/>
  <c r="L157" i="15"/>
  <c r="K157" i="15"/>
  <c r="J157" i="15"/>
  <c r="I157" i="15"/>
  <c r="H157" i="15"/>
  <c r="G157" i="15"/>
  <c r="F157" i="15"/>
  <c r="E157" i="15"/>
  <c r="D157" i="15"/>
  <c r="V156" i="15"/>
  <c r="W196" i="15" s="1"/>
  <c r="S156" i="15"/>
  <c r="R156" i="15"/>
  <c r="Q156" i="15"/>
  <c r="P156" i="15"/>
  <c r="O156" i="15"/>
  <c r="N156" i="15"/>
  <c r="M156" i="15"/>
  <c r="L156" i="15"/>
  <c r="K156" i="15"/>
  <c r="J156" i="15"/>
  <c r="I156" i="15"/>
  <c r="H156" i="15"/>
  <c r="G156" i="15"/>
  <c r="F156" i="15"/>
  <c r="E156" i="15"/>
  <c r="D156" i="15"/>
  <c r="Q155" i="15"/>
  <c r="O153" i="15"/>
  <c r="H150" i="15"/>
  <c r="Q149" i="15"/>
  <c r="P148" i="15"/>
  <c r="F146" i="15"/>
  <c r="Q145" i="15"/>
  <c r="P144" i="15"/>
  <c r="F142" i="15"/>
  <c r="Q141" i="15"/>
  <c r="S138" i="15"/>
  <c r="R138" i="15"/>
  <c r="Q138" i="15"/>
  <c r="P138" i="15"/>
  <c r="O138" i="15"/>
  <c r="N138" i="15"/>
  <c r="M138" i="15"/>
  <c r="L138" i="15"/>
  <c r="K138" i="15"/>
  <c r="J138" i="15"/>
  <c r="I138" i="15"/>
  <c r="H138" i="15"/>
  <c r="G138" i="15"/>
  <c r="F138" i="15"/>
  <c r="E138" i="15"/>
  <c r="D138" i="15"/>
  <c r="S137" i="15"/>
  <c r="R137" i="15"/>
  <c r="Q137" i="15"/>
  <c r="P137" i="15"/>
  <c r="O137" i="15"/>
  <c r="N137" i="15"/>
  <c r="M137" i="15"/>
  <c r="L137" i="15"/>
  <c r="K137" i="15"/>
  <c r="J137" i="15"/>
  <c r="I137" i="15"/>
  <c r="H137" i="15"/>
  <c r="G137" i="15"/>
  <c r="F137" i="15"/>
  <c r="E137" i="15"/>
  <c r="D137" i="15"/>
  <c r="E126" i="15"/>
  <c r="F126" i="15" s="1"/>
  <c r="G126" i="15" s="1"/>
  <c r="H126" i="15" s="1"/>
  <c r="I126" i="15" s="1"/>
  <c r="J126" i="15" s="1"/>
  <c r="K126" i="15" s="1"/>
  <c r="L126" i="15" s="1"/>
  <c r="M126" i="15" s="1"/>
  <c r="N126" i="15" s="1"/>
  <c r="O126" i="15" s="1"/>
  <c r="P126" i="15" s="1"/>
  <c r="Q126" i="15" s="1"/>
  <c r="R126" i="15" s="1"/>
  <c r="S126" i="15" s="1"/>
  <c r="U126" i="15" s="1"/>
  <c r="V126" i="15" s="1"/>
  <c r="W126" i="15" s="1"/>
  <c r="X126" i="15" s="1"/>
  <c r="Y126" i="15" s="1"/>
  <c r="Z126" i="15" s="1"/>
  <c r="AB126" i="15" s="1"/>
  <c r="V117" i="15"/>
  <c r="U86" i="15"/>
  <c r="V86" i="15" s="1"/>
  <c r="W86" i="15" s="1"/>
  <c r="X86" i="15" s="1"/>
  <c r="Y86" i="15" s="1"/>
  <c r="Z86" i="15" s="1"/>
  <c r="AB86" i="15" s="1"/>
  <c r="O81" i="15"/>
  <c r="R121" i="15"/>
  <c r="P121" i="15"/>
  <c r="N121" i="15"/>
  <c r="L121" i="15"/>
  <c r="J121" i="15"/>
  <c r="H121" i="15"/>
  <c r="F121" i="15"/>
  <c r="D121" i="15"/>
  <c r="O120" i="15"/>
  <c r="K120" i="15"/>
  <c r="G120" i="15"/>
  <c r="D120" i="15"/>
  <c r="R119" i="15"/>
  <c r="P119" i="15"/>
  <c r="N119" i="15"/>
  <c r="L119" i="15"/>
  <c r="J119" i="15"/>
  <c r="H119" i="15"/>
  <c r="F119" i="15"/>
  <c r="D119" i="15"/>
  <c r="V158" i="15"/>
  <c r="W198" i="15" s="1"/>
  <c r="U158" i="15"/>
  <c r="V157" i="15"/>
  <c r="W197" i="15" s="1"/>
  <c r="U157" i="15"/>
  <c r="V116" i="15"/>
  <c r="U156" i="15"/>
  <c r="R115" i="15"/>
  <c r="P115" i="15"/>
  <c r="N115" i="15"/>
  <c r="L115" i="15"/>
  <c r="J115" i="15"/>
  <c r="H115" i="15"/>
  <c r="F115" i="15"/>
  <c r="D115" i="15"/>
  <c r="Q114" i="15"/>
  <c r="O114" i="15"/>
  <c r="M114" i="15"/>
  <c r="K114" i="15"/>
  <c r="I114" i="15"/>
  <c r="G114" i="15"/>
  <c r="E114" i="15"/>
  <c r="D114" i="15"/>
  <c r="R113" i="15"/>
  <c r="P113" i="15"/>
  <c r="N113" i="15"/>
  <c r="L113" i="15"/>
  <c r="J113" i="15"/>
  <c r="H113" i="15"/>
  <c r="F113" i="15"/>
  <c r="D113" i="15"/>
  <c r="R112" i="15"/>
  <c r="P112" i="15"/>
  <c r="N112" i="15"/>
  <c r="L112" i="15"/>
  <c r="J112" i="15"/>
  <c r="H112" i="15"/>
  <c r="F112" i="15"/>
  <c r="D112" i="15"/>
  <c r="Q111" i="15"/>
  <c r="O111" i="15"/>
  <c r="M111" i="15"/>
  <c r="K111" i="15"/>
  <c r="I111" i="15"/>
  <c r="G111" i="15"/>
  <c r="E111" i="15"/>
  <c r="D111" i="15"/>
  <c r="R110" i="15"/>
  <c r="P110" i="15"/>
  <c r="N110" i="15"/>
  <c r="L110" i="15"/>
  <c r="J110" i="15"/>
  <c r="H110" i="15"/>
  <c r="F110" i="15"/>
  <c r="D110" i="15"/>
  <c r="Q109" i="15"/>
  <c r="O109" i="15"/>
  <c r="M109" i="15"/>
  <c r="K109" i="15"/>
  <c r="I109" i="15"/>
  <c r="G109" i="15"/>
  <c r="E109" i="15"/>
  <c r="D109" i="15"/>
  <c r="Q108" i="15"/>
  <c r="O108" i="15"/>
  <c r="M108" i="15"/>
  <c r="K108" i="15"/>
  <c r="I108" i="15"/>
  <c r="G108" i="15"/>
  <c r="E108" i="15"/>
  <c r="D108" i="15"/>
  <c r="R107" i="15"/>
  <c r="P107" i="15"/>
  <c r="N107" i="15"/>
  <c r="L107" i="15"/>
  <c r="J107" i="15"/>
  <c r="H107" i="15"/>
  <c r="F107" i="15"/>
  <c r="D107" i="15"/>
  <c r="Q106" i="15"/>
  <c r="O106" i="15"/>
  <c r="M106" i="15"/>
  <c r="K106" i="15"/>
  <c r="I106" i="15"/>
  <c r="G106" i="15"/>
  <c r="E106" i="15"/>
  <c r="D106" i="15"/>
  <c r="R105" i="15"/>
  <c r="P105" i="15"/>
  <c r="N105" i="15"/>
  <c r="L105" i="15"/>
  <c r="J105" i="15"/>
  <c r="H105" i="15"/>
  <c r="F105" i="15"/>
  <c r="D105" i="15"/>
  <c r="R104" i="15"/>
  <c r="P104" i="15"/>
  <c r="N104" i="15"/>
  <c r="L104" i="15"/>
  <c r="J104" i="15"/>
  <c r="H104" i="15"/>
  <c r="F104" i="15"/>
  <c r="D104" i="15"/>
  <c r="Q103" i="15"/>
  <c r="O103" i="15"/>
  <c r="M103" i="15"/>
  <c r="K103" i="15"/>
  <c r="I103" i="15"/>
  <c r="G103" i="15"/>
  <c r="E103" i="15"/>
  <c r="D103" i="15"/>
  <c r="R102" i="15"/>
  <c r="P102" i="15"/>
  <c r="N102" i="15"/>
  <c r="L102" i="15"/>
  <c r="J102" i="15"/>
  <c r="H102" i="15"/>
  <c r="F102" i="15"/>
  <c r="D102" i="15"/>
  <c r="Q101" i="15"/>
  <c r="O101" i="15"/>
  <c r="M101" i="15"/>
  <c r="K101" i="15"/>
  <c r="I101" i="15"/>
  <c r="G101" i="15"/>
  <c r="E101" i="15"/>
  <c r="D101" i="15"/>
  <c r="Q100" i="15"/>
  <c r="O100" i="15"/>
  <c r="M100" i="15"/>
  <c r="K100" i="15"/>
  <c r="I100" i="15"/>
  <c r="G100" i="15"/>
  <c r="E100" i="15"/>
  <c r="D100" i="15"/>
  <c r="R96" i="15"/>
  <c r="P96" i="15"/>
  <c r="N96" i="15"/>
  <c r="L96" i="15"/>
  <c r="J96" i="15"/>
  <c r="H96" i="15"/>
  <c r="F96" i="15"/>
  <c r="D96" i="15"/>
  <c r="Q95" i="15"/>
  <c r="O95" i="15"/>
  <c r="M95" i="15"/>
  <c r="K95" i="15"/>
  <c r="I95" i="15"/>
  <c r="G95" i="15"/>
  <c r="E95" i="15"/>
  <c r="D95" i="15"/>
  <c r="Q94" i="15"/>
  <c r="O94" i="15"/>
  <c r="M94" i="15"/>
  <c r="K94" i="15"/>
  <c r="I94" i="15"/>
  <c r="G94" i="15"/>
  <c r="E94" i="15"/>
  <c r="D94" i="15"/>
  <c r="R93" i="15"/>
  <c r="P93" i="15"/>
  <c r="N93" i="15"/>
  <c r="L93" i="15"/>
  <c r="J93" i="15"/>
  <c r="H93" i="15"/>
  <c r="F93" i="15"/>
  <c r="D93" i="15"/>
  <c r="R92" i="15"/>
  <c r="N92" i="15"/>
  <c r="L92" i="15"/>
  <c r="J92" i="15"/>
  <c r="F92" i="15"/>
  <c r="D92" i="15"/>
  <c r="R91" i="15"/>
  <c r="P91" i="15"/>
  <c r="N91" i="15"/>
  <c r="L91" i="15"/>
  <c r="J91" i="15"/>
  <c r="H91" i="15"/>
  <c r="F91" i="15"/>
  <c r="D91" i="15"/>
  <c r="R90" i="15"/>
  <c r="P90" i="15"/>
  <c r="L90" i="15"/>
  <c r="J90" i="15"/>
  <c r="H90" i="15"/>
  <c r="D90" i="15"/>
  <c r="R89" i="15"/>
  <c r="P89" i="15"/>
  <c r="N89" i="15"/>
  <c r="L89" i="15"/>
  <c r="J89" i="15"/>
  <c r="H89" i="15"/>
  <c r="F89" i="15"/>
  <c r="D89" i="15"/>
  <c r="Q88" i="15"/>
  <c r="O88" i="15"/>
  <c r="M88" i="15"/>
  <c r="K88" i="15"/>
  <c r="I88" i="15"/>
  <c r="G88" i="15"/>
  <c r="E88" i="15"/>
  <c r="D88" i="15"/>
  <c r="U45" i="15"/>
  <c r="V45" i="15" s="1"/>
  <c r="W45" i="15" s="1"/>
  <c r="X45" i="15" s="1"/>
  <c r="S155" i="15"/>
  <c r="O155" i="15"/>
  <c r="M155" i="15"/>
  <c r="K155" i="15"/>
  <c r="I155" i="15"/>
  <c r="G155" i="15"/>
  <c r="E155" i="15"/>
  <c r="R154" i="15"/>
  <c r="P154" i="15"/>
  <c r="N154" i="15"/>
  <c r="L154" i="15"/>
  <c r="J154" i="15"/>
  <c r="H154" i="15"/>
  <c r="F154" i="15"/>
  <c r="D154" i="15"/>
  <c r="S153" i="15"/>
  <c r="R153" i="15"/>
  <c r="Q153" i="15"/>
  <c r="P153" i="15"/>
  <c r="N153" i="15"/>
  <c r="M153" i="15"/>
  <c r="L153" i="15"/>
  <c r="K153" i="15"/>
  <c r="J153" i="15"/>
  <c r="I153" i="15"/>
  <c r="H153" i="15"/>
  <c r="G153" i="15"/>
  <c r="F153" i="15"/>
  <c r="E153" i="15"/>
  <c r="D153" i="15"/>
  <c r="S152" i="15"/>
  <c r="R152" i="15"/>
  <c r="Q152" i="15"/>
  <c r="P152" i="15"/>
  <c r="O152" i="15"/>
  <c r="N152" i="15"/>
  <c r="M152" i="15"/>
  <c r="L152" i="15"/>
  <c r="K152" i="15"/>
  <c r="J152" i="15"/>
  <c r="I152" i="15"/>
  <c r="H152" i="15"/>
  <c r="G152" i="15"/>
  <c r="F152" i="15"/>
  <c r="E152" i="15"/>
  <c r="D152" i="15"/>
  <c r="S151" i="15"/>
  <c r="R151" i="15"/>
  <c r="Q151" i="15"/>
  <c r="P151" i="15"/>
  <c r="O151" i="15"/>
  <c r="N151" i="15"/>
  <c r="M151" i="15"/>
  <c r="L151" i="15"/>
  <c r="K151" i="15"/>
  <c r="J151" i="15"/>
  <c r="I151" i="15"/>
  <c r="H151" i="15"/>
  <c r="G151" i="15"/>
  <c r="F151" i="15"/>
  <c r="E151" i="15"/>
  <c r="D151" i="15"/>
  <c r="S150" i="15"/>
  <c r="R150" i="15"/>
  <c r="Q150" i="15"/>
  <c r="P150" i="15"/>
  <c r="O150" i="15"/>
  <c r="N150" i="15"/>
  <c r="M150" i="15"/>
  <c r="L150" i="15"/>
  <c r="K150" i="15"/>
  <c r="J150" i="15"/>
  <c r="I150" i="15"/>
  <c r="G150" i="15"/>
  <c r="F150" i="15"/>
  <c r="E150" i="15"/>
  <c r="D150" i="15"/>
  <c r="S149" i="15"/>
  <c r="R149" i="15"/>
  <c r="P149" i="15"/>
  <c r="O149" i="15"/>
  <c r="N149" i="15"/>
  <c r="M149" i="15"/>
  <c r="L149" i="15"/>
  <c r="K149" i="15"/>
  <c r="J149" i="15"/>
  <c r="I149" i="15"/>
  <c r="H149" i="15"/>
  <c r="G149" i="15"/>
  <c r="F149" i="15"/>
  <c r="E149" i="15"/>
  <c r="D149" i="15"/>
  <c r="R148" i="15"/>
  <c r="P147" i="15"/>
  <c r="N148" i="15"/>
  <c r="L148" i="15"/>
  <c r="J148" i="15"/>
  <c r="H147" i="15"/>
  <c r="F148" i="15"/>
  <c r="D148" i="15"/>
  <c r="L147" i="15"/>
  <c r="D147" i="15"/>
  <c r="R146" i="15"/>
  <c r="P146" i="15"/>
  <c r="N146" i="15"/>
  <c r="L146" i="15"/>
  <c r="J146" i="15"/>
  <c r="H146" i="15"/>
  <c r="D146" i="15"/>
  <c r="D186" i="15" s="1"/>
  <c r="S145" i="15"/>
  <c r="O145" i="15"/>
  <c r="M145" i="15"/>
  <c r="K145" i="15"/>
  <c r="I145" i="15"/>
  <c r="G145" i="15"/>
  <c r="E145" i="15"/>
  <c r="S144" i="15"/>
  <c r="R144" i="15"/>
  <c r="Q144" i="15"/>
  <c r="O144" i="15"/>
  <c r="N144" i="15"/>
  <c r="M144" i="15"/>
  <c r="L144" i="15"/>
  <c r="K144" i="15"/>
  <c r="J144" i="15"/>
  <c r="I144" i="15"/>
  <c r="H144" i="15"/>
  <c r="G144" i="15"/>
  <c r="F144" i="15"/>
  <c r="E144" i="15"/>
  <c r="D144" i="15"/>
  <c r="S143" i="15"/>
  <c r="R143" i="15"/>
  <c r="Q143" i="15"/>
  <c r="P143" i="15"/>
  <c r="O143" i="15"/>
  <c r="N143" i="15"/>
  <c r="M143" i="15"/>
  <c r="L143" i="15"/>
  <c r="K143" i="15"/>
  <c r="J143" i="15"/>
  <c r="I143" i="15"/>
  <c r="H143" i="15"/>
  <c r="G143" i="15"/>
  <c r="F143" i="15"/>
  <c r="E143" i="15"/>
  <c r="D143" i="15"/>
  <c r="S142" i="15"/>
  <c r="R142" i="15"/>
  <c r="Q142" i="15"/>
  <c r="P142" i="15"/>
  <c r="O142" i="15"/>
  <c r="N142" i="15"/>
  <c r="M142" i="15"/>
  <c r="L142" i="15"/>
  <c r="K142" i="15"/>
  <c r="J142" i="15"/>
  <c r="I142" i="15"/>
  <c r="H142" i="15"/>
  <c r="G142" i="15"/>
  <c r="E142" i="15"/>
  <c r="D142" i="15"/>
  <c r="S141" i="15"/>
  <c r="O141" i="15"/>
  <c r="M141" i="15"/>
  <c r="K141" i="15"/>
  <c r="I141" i="15"/>
  <c r="G141" i="15"/>
  <c r="E141" i="15"/>
  <c r="M140" i="15"/>
  <c r="R136" i="15"/>
  <c r="P136" i="15"/>
  <c r="N136" i="15"/>
  <c r="L136" i="15"/>
  <c r="J136" i="15"/>
  <c r="H136" i="15"/>
  <c r="F136" i="15"/>
  <c r="D136" i="15"/>
  <c r="S134" i="15"/>
  <c r="Q134" i="15"/>
  <c r="P134" i="15"/>
  <c r="O134" i="15"/>
  <c r="N134" i="15"/>
  <c r="M134" i="15"/>
  <c r="L134" i="15"/>
  <c r="K134" i="15"/>
  <c r="I134" i="15"/>
  <c r="H134" i="15"/>
  <c r="G134" i="15"/>
  <c r="F134" i="15"/>
  <c r="E134" i="15"/>
  <c r="D134" i="15"/>
  <c r="S133" i="15"/>
  <c r="R133" i="15"/>
  <c r="P133" i="15"/>
  <c r="O133" i="15"/>
  <c r="N133" i="15"/>
  <c r="L133" i="15"/>
  <c r="K133" i="15"/>
  <c r="J133" i="15"/>
  <c r="H133" i="15"/>
  <c r="G133" i="15"/>
  <c r="F133" i="15"/>
  <c r="D133" i="15"/>
  <c r="S132" i="15"/>
  <c r="R132" i="15"/>
  <c r="Q132" i="15"/>
  <c r="O132" i="15"/>
  <c r="N132" i="15"/>
  <c r="M132" i="15"/>
  <c r="K132" i="15"/>
  <c r="J132" i="15"/>
  <c r="I132" i="15"/>
  <c r="G132" i="15"/>
  <c r="F132" i="15"/>
  <c r="E132" i="15"/>
  <c r="R131" i="15"/>
  <c r="Q131" i="15"/>
  <c r="P131" i="15"/>
  <c r="O131" i="15"/>
  <c r="N131" i="15"/>
  <c r="M131" i="15"/>
  <c r="L131" i="15"/>
  <c r="J131" i="15"/>
  <c r="I131" i="15"/>
  <c r="H131" i="15"/>
  <c r="G131" i="15"/>
  <c r="F131" i="15"/>
  <c r="E131" i="15"/>
  <c r="D131" i="15"/>
  <c r="R130" i="15"/>
  <c r="P130" i="15"/>
  <c r="L130" i="15"/>
  <c r="J130" i="15"/>
  <c r="H130" i="15"/>
  <c r="D130" i="15"/>
  <c r="U5" i="15"/>
  <c r="V5" i="15" s="1"/>
  <c r="W5" i="15" s="1"/>
  <c r="X5" i="15" s="1"/>
  <c r="Y5" i="15" s="1"/>
  <c r="Z5" i="15" s="1"/>
  <c r="D153" i="14"/>
  <c r="E144" i="14"/>
  <c r="F144" i="14" s="1"/>
  <c r="G144" i="14" s="1"/>
  <c r="H144" i="14" s="1"/>
  <c r="I144" i="14" s="1"/>
  <c r="J144" i="14" s="1"/>
  <c r="K144" i="14" s="1"/>
  <c r="L144" i="14" s="1"/>
  <c r="M144" i="14" s="1"/>
  <c r="N144" i="14" s="1"/>
  <c r="O144" i="14" s="1"/>
  <c r="P144" i="14" s="1"/>
  <c r="Q144" i="14" s="1"/>
  <c r="R144" i="14" s="1"/>
  <c r="S144" i="14" s="1"/>
  <c r="U144" i="14" s="1"/>
  <c r="V144" i="14" s="1"/>
  <c r="W144" i="14" s="1"/>
  <c r="X144" i="14" s="1"/>
  <c r="Y144" i="14" s="1"/>
  <c r="Z144" i="14" s="1"/>
  <c r="AB144" i="14" s="1"/>
  <c r="E121" i="14"/>
  <c r="F121" i="14" s="1"/>
  <c r="G121" i="14" s="1"/>
  <c r="H121" i="14" s="1"/>
  <c r="I121" i="14" s="1"/>
  <c r="J121" i="14" s="1"/>
  <c r="K121" i="14" s="1"/>
  <c r="L121" i="14" s="1"/>
  <c r="M121" i="14" s="1"/>
  <c r="N121" i="14" s="1"/>
  <c r="O121" i="14" s="1"/>
  <c r="P121" i="14" s="1"/>
  <c r="Q121" i="14" s="1"/>
  <c r="R121" i="14" s="1"/>
  <c r="S121" i="14" s="1"/>
  <c r="U121" i="14" s="1"/>
  <c r="V121" i="14" s="1"/>
  <c r="W121" i="14" s="1"/>
  <c r="X121" i="14" s="1"/>
  <c r="Y121" i="14" s="1"/>
  <c r="Z121" i="14" s="1"/>
  <c r="AB121" i="14" s="1"/>
  <c r="V116" i="14"/>
  <c r="U116" i="14"/>
  <c r="U139" i="14" s="1"/>
  <c r="U162" i="14" s="1"/>
  <c r="E98" i="14"/>
  <c r="F98" i="14" s="1"/>
  <c r="G98" i="14" s="1"/>
  <c r="H98" i="14" s="1"/>
  <c r="I98" i="14" s="1"/>
  <c r="J98" i="14" s="1"/>
  <c r="K98" i="14" s="1"/>
  <c r="L98" i="14" s="1"/>
  <c r="M98" i="14" s="1"/>
  <c r="N98" i="14" s="1"/>
  <c r="O98" i="14" s="1"/>
  <c r="P98" i="14" s="1"/>
  <c r="Q98" i="14" s="1"/>
  <c r="R98" i="14" s="1"/>
  <c r="S98" i="14" s="1"/>
  <c r="U98" i="14" s="1"/>
  <c r="V98" i="14" s="1"/>
  <c r="W98" i="14" s="1"/>
  <c r="X98" i="14" s="1"/>
  <c r="Y98" i="14" s="1"/>
  <c r="Z98" i="14" s="1"/>
  <c r="AB98" i="14" s="1"/>
  <c r="E75" i="14"/>
  <c r="F75" i="14" s="1"/>
  <c r="G75" i="14" s="1"/>
  <c r="H75" i="14" s="1"/>
  <c r="I75" i="14" s="1"/>
  <c r="J75" i="14" s="1"/>
  <c r="K75" i="14" s="1"/>
  <c r="L75" i="14" s="1"/>
  <c r="M75" i="14" s="1"/>
  <c r="N75" i="14" s="1"/>
  <c r="O75" i="14" s="1"/>
  <c r="P75" i="14" s="1"/>
  <c r="Q75" i="14" s="1"/>
  <c r="R75" i="14" s="1"/>
  <c r="S75" i="14" s="1"/>
  <c r="U75" i="14" s="1"/>
  <c r="V75" i="14" s="1"/>
  <c r="W75" i="14" s="1"/>
  <c r="X75" i="14" s="1"/>
  <c r="Y75" i="14" s="1"/>
  <c r="Z75" i="14" s="1"/>
  <c r="S61" i="14"/>
  <c r="R61" i="14"/>
  <c r="Q61" i="14"/>
  <c r="P61" i="14"/>
  <c r="O61" i="14"/>
  <c r="N61" i="14"/>
  <c r="M61" i="14"/>
  <c r="L61" i="14"/>
  <c r="K61" i="14"/>
  <c r="J61" i="14"/>
  <c r="I61" i="14"/>
  <c r="H61" i="14"/>
  <c r="G61" i="14"/>
  <c r="F61" i="14"/>
  <c r="E61" i="14"/>
  <c r="D61" i="14"/>
  <c r="E52" i="14"/>
  <c r="F52" i="14" s="1"/>
  <c r="G52" i="14" s="1"/>
  <c r="H52" i="14" s="1"/>
  <c r="I52" i="14" s="1"/>
  <c r="J52" i="14" s="1"/>
  <c r="K52" i="14" s="1"/>
  <c r="L52" i="14" s="1"/>
  <c r="M52" i="14" s="1"/>
  <c r="N52" i="14" s="1"/>
  <c r="O52" i="14" s="1"/>
  <c r="P52" i="14" s="1"/>
  <c r="Q52" i="14" s="1"/>
  <c r="R52" i="14" s="1"/>
  <c r="S52" i="14" s="1"/>
  <c r="U52" i="14" s="1"/>
  <c r="V52" i="14" s="1"/>
  <c r="W52" i="14" s="1"/>
  <c r="X52" i="14" s="1"/>
  <c r="Y52" i="14" s="1"/>
  <c r="Z52" i="14" s="1"/>
  <c r="AB52" i="14" s="1"/>
  <c r="E28" i="14"/>
  <c r="F28" i="14" s="1"/>
  <c r="G28" i="14" s="1"/>
  <c r="H28" i="14" s="1"/>
  <c r="I28" i="14" s="1"/>
  <c r="J28" i="14" s="1"/>
  <c r="K28" i="14" s="1"/>
  <c r="L28" i="14" s="1"/>
  <c r="M28" i="14" s="1"/>
  <c r="N28" i="14" s="1"/>
  <c r="O28" i="14" s="1"/>
  <c r="P28" i="14" s="1"/>
  <c r="Q28" i="14" s="1"/>
  <c r="R28" i="14" s="1"/>
  <c r="S28" i="14" s="1"/>
  <c r="U28" i="14" s="1"/>
  <c r="V28" i="14" s="1"/>
  <c r="W28" i="14" s="1"/>
  <c r="X28" i="14" s="1"/>
  <c r="Y28" i="14" s="1"/>
  <c r="Z28" i="14" s="1"/>
  <c r="AB28" i="14" s="1"/>
  <c r="S15" i="14"/>
  <c r="S84" i="14"/>
  <c r="R84" i="14"/>
  <c r="Q84" i="14"/>
  <c r="P84" i="14"/>
  <c r="O84" i="14"/>
  <c r="N84" i="14"/>
  <c r="M84" i="14"/>
  <c r="L84" i="14"/>
  <c r="K84" i="14"/>
  <c r="J84" i="14"/>
  <c r="I84" i="14"/>
  <c r="H84" i="14"/>
  <c r="G84" i="14"/>
  <c r="F84" i="14"/>
  <c r="E84" i="14"/>
  <c r="D84" i="14"/>
  <c r="D107" i="14" s="1"/>
  <c r="S11" i="14"/>
  <c r="R11" i="14"/>
  <c r="Q11" i="14"/>
  <c r="P11" i="14"/>
  <c r="O11" i="14"/>
  <c r="N11" i="14"/>
  <c r="M11" i="14"/>
  <c r="L11" i="14"/>
  <c r="K11" i="14"/>
  <c r="J11" i="14"/>
  <c r="I11" i="14"/>
  <c r="H11" i="14"/>
  <c r="G11" i="14"/>
  <c r="F11" i="14"/>
  <c r="E11" i="14"/>
  <c r="D11" i="14"/>
  <c r="S7" i="14"/>
  <c r="S19" i="20" s="1"/>
  <c r="R7" i="14"/>
  <c r="R19" i="20" s="1"/>
  <c r="Q7" i="14"/>
  <c r="Q19" i="20" s="1"/>
  <c r="O7" i="14"/>
  <c r="O19" i="20" s="1"/>
  <c r="N7" i="14"/>
  <c r="N19" i="20" s="1"/>
  <c r="M7" i="14"/>
  <c r="M19" i="20" s="1"/>
  <c r="K7" i="14"/>
  <c r="K19" i="20" s="1"/>
  <c r="J7" i="14"/>
  <c r="J19" i="20" s="1"/>
  <c r="I7" i="14"/>
  <c r="I19" i="20" s="1"/>
  <c r="G7" i="14"/>
  <c r="G19" i="20" s="1"/>
  <c r="F7" i="14"/>
  <c r="F19" i="20" s="1"/>
  <c r="E7" i="14"/>
  <c r="E19" i="20" s="1"/>
  <c r="E5" i="14"/>
  <c r="F5" i="14" s="1"/>
  <c r="G5" i="14" s="1"/>
  <c r="H5" i="14" s="1"/>
  <c r="I5" i="14" s="1"/>
  <c r="J5" i="14" s="1"/>
  <c r="K5" i="14" s="1"/>
  <c r="L5" i="14" s="1"/>
  <c r="M5" i="14" s="1"/>
  <c r="N5" i="14" s="1"/>
  <c r="O5" i="14" s="1"/>
  <c r="P5" i="14" s="1"/>
  <c r="Q5" i="14" s="1"/>
  <c r="R5" i="14" s="1"/>
  <c r="S5" i="14" s="1"/>
  <c r="T5" i="14" s="1"/>
  <c r="U5" i="14" s="1"/>
  <c r="V5" i="14" s="1"/>
  <c r="W5" i="14" s="1"/>
  <c r="X5" i="14" s="1"/>
  <c r="Y5" i="14" s="1"/>
  <c r="Z5" i="14" s="1"/>
  <c r="G52" i="13"/>
  <c r="H52" i="13" s="1"/>
  <c r="I52" i="13" s="1"/>
  <c r="J52" i="13" s="1"/>
  <c r="K52" i="13" s="1"/>
  <c r="L52" i="13" s="1"/>
  <c r="M52" i="13" s="1"/>
  <c r="N52" i="13" s="1"/>
  <c r="O52" i="13" s="1"/>
  <c r="P52" i="13" s="1"/>
  <c r="Q52" i="13" s="1"/>
  <c r="R52" i="13" s="1"/>
  <c r="S52" i="13" s="1"/>
  <c r="T52" i="13" s="1"/>
  <c r="U52" i="13" s="1"/>
  <c r="V52" i="13" s="1"/>
  <c r="W52" i="13" s="1"/>
  <c r="X52" i="13" s="1"/>
  <c r="Y52" i="13" s="1"/>
  <c r="Z52" i="13" s="1"/>
  <c r="AA52" i="13" s="1"/>
  <c r="AB52" i="13" s="1"/>
  <c r="G40" i="13"/>
  <c r="H40" i="13" s="1"/>
  <c r="I40" i="13" s="1"/>
  <c r="J40" i="13" s="1"/>
  <c r="K40" i="13" s="1"/>
  <c r="L40" i="13" s="1"/>
  <c r="M40" i="13" s="1"/>
  <c r="N40" i="13" s="1"/>
  <c r="O40" i="13" s="1"/>
  <c r="P40" i="13" s="1"/>
  <c r="Q40" i="13" s="1"/>
  <c r="R40" i="13" s="1"/>
  <c r="S40" i="13" s="1"/>
  <c r="T40" i="13" s="1"/>
  <c r="U40" i="13" s="1"/>
  <c r="V40" i="13" s="1"/>
  <c r="W40" i="13" s="1"/>
  <c r="X40" i="13" s="1"/>
  <c r="Y40" i="13" s="1"/>
  <c r="Z40" i="13" s="1"/>
  <c r="AA40" i="13" s="1"/>
  <c r="AB40" i="13" s="1"/>
  <c r="G28" i="13"/>
  <c r="H28" i="13" s="1"/>
  <c r="I28" i="13" s="1"/>
  <c r="J28" i="13" s="1"/>
  <c r="K28" i="13" s="1"/>
  <c r="L28" i="13" s="1"/>
  <c r="M28" i="13" s="1"/>
  <c r="N28" i="13" s="1"/>
  <c r="O28" i="13" s="1"/>
  <c r="P28" i="13" s="1"/>
  <c r="Q28" i="13" s="1"/>
  <c r="R28" i="13" s="1"/>
  <c r="S28" i="13" s="1"/>
  <c r="T28" i="13" s="1"/>
  <c r="U28" i="13" s="1"/>
  <c r="V28" i="13" s="1"/>
  <c r="W28" i="13" s="1"/>
  <c r="X28" i="13" s="1"/>
  <c r="Y28" i="13" s="1"/>
  <c r="Z28" i="13" s="1"/>
  <c r="AA28" i="13" s="1"/>
  <c r="AB28" i="13" s="1"/>
  <c r="T5" i="18"/>
  <c r="S5" i="18"/>
  <c r="R5" i="18"/>
  <c r="Q5" i="18"/>
  <c r="P5" i="18"/>
  <c r="O5" i="18"/>
  <c r="N5" i="18"/>
  <c r="M5" i="18"/>
  <c r="L5" i="18"/>
  <c r="F33" i="13"/>
  <c r="F32" i="13"/>
  <c r="F31" i="13"/>
  <c r="G16" i="13"/>
  <c r="H16" i="13" s="1"/>
  <c r="I16" i="13" s="1"/>
  <c r="J16" i="13" s="1"/>
  <c r="K16" i="13" s="1"/>
  <c r="L16" i="13" s="1"/>
  <c r="M16" i="13" s="1"/>
  <c r="N16" i="13" s="1"/>
  <c r="O16" i="13" s="1"/>
  <c r="P16" i="13" s="1"/>
  <c r="Q16" i="13" s="1"/>
  <c r="R16" i="13" s="1"/>
  <c r="S16" i="13" s="1"/>
  <c r="T16" i="13" s="1"/>
  <c r="U16" i="13" s="1"/>
  <c r="V16" i="13" s="1"/>
  <c r="W16" i="13" s="1"/>
  <c r="X16" i="13" s="1"/>
  <c r="Y16" i="13" s="1"/>
  <c r="Z16" i="13" s="1"/>
  <c r="AA16" i="13" s="1"/>
  <c r="AB16" i="13" s="1"/>
  <c r="N45" i="13"/>
  <c r="J45" i="13"/>
  <c r="F45" i="13"/>
  <c r="F57" i="13" s="1"/>
  <c r="O42" i="13"/>
  <c r="G42" i="13"/>
  <c r="D174" i="15" l="1"/>
  <c r="D191" i="15"/>
  <c r="D193" i="15"/>
  <c r="D170" i="15"/>
  <c r="J178" i="15"/>
  <c r="R178" i="15"/>
  <c r="H45" i="13"/>
  <c r="P45" i="13"/>
  <c r="L43" i="13"/>
  <c r="T43" i="13"/>
  <c r="L45" i="13"/>
  <c r="T45" i="13"/>
  <c r="G15" i="14"/>
  <c r="G22" i="14" s="1"/>
  <c r="O15" i="14"/>
  <c r="O22" i="14" s="1"/>
  <c r="E177" i="15"/>
  <c r="M177" i="15"/>
  <c r="G196" i="15"/>
  <c r="O196" i="15"/>
  <c r="J15" i="14"/>
  <c r="J22" i="14" s="1"/>
  <c r="R15" i="14"/>
  <c r="R22" i="14" s="1"/>
  <c r="H43" i="13"/>
  <c r="M42" i="13"/>
  <c r="U42" i="13"/>
  <c r="J43" i="13"/>
  <c r="R43" i="13"/>
  <c r="F15" i="14"/>
  <c r="F22" i="14" s="1"/>
  <c r="N15" i="14"/>
  <c r="N22" i="14" s="1"/>
  <c r="G182" i="15"/>
  <c r="S42" i="13"/>
  <c r="R45" i="13"/>
  <c r="K42" i="13"/>
  <c r="P43" i="13"/>
  <c r="S45" i="13"/>
  <c r="D171" i="15"/>
  <c r="I177" i="15"/>
  <c r="Q177" i="15"/>
  <c r="F178" i="15"/>
  <c r="N178" i="15"/>
  <c r="K196" i="15"/>
  <c r="F198" i="15"/>
  <c r="N198" i="15"/>
  <c r="K177" i="15"/>
  <c r="H178" i="15"/>
  <c r="H198" i="15"/>
  <c r="I42" i="13"/>
  <c r="Q42" i="13"/>
  <c r="F43" i="13"/>
  <c r="F55" i="13" s="1"/>
  <c r="N43" i="13"/>
  <c r="K45" i="13"/>
  <c r="K57" i="13" s="1"/>
  <c r="S177" i="15"/>
  <c r="P178" i="15"/>
  <c r="P198" i="15"/>
  <c r="V139" i="14"/>
  <c r="V162" i="14" s="1"/>
  <c r="W139" i="14"/>
  <c r="X162" i="14" s="1"/>
  <c r="R198" i="15"/>
  <c r="G45" i="13"/>
  <c r="G57" i="13" s="1"/>
  <c r="O45" i="13"/>
  <c r="K15" i="14"/>
  <c r="K22" i="14" s="1"/>
  <c r="D173" i="15"/>
  <c r="G177" i="15"/>
  <c r="O177" i="15"/>
  <c r="D178" i="15"/>
  <c r="L178" i="15"/>
  <c r="D198" i="15"/>
  <c r="L198" i="15"/>
  <c r="G30" i="13"/>
  <c r="K30" i="13"/>
  <c r="O30" i="13"/>
  <c r="S30" i="13"/>
  <c r="H31" i="13"/>
  <c r="L31" i="13"/>
  <c r="P31" i="13"/>
  <c r="T31" i="13"/>
  <c r="I32" i="13"/>
  <c r="M32" i="13"/>
  <c r="Q32" i="13"/>
  <c r="U32" i="13"/>
  <c r="H23" i="13"/>
  <c r="L23" i="13"/>
  <c r="P23" i="13"/>
  <c r="T23" i="13"/>
  <c r="F107" i="14"/>
  <c r="N107" i="14"/>
  <c r="E171" i="15"/>
  <c r="I171" i="15"/>
  <c r="S173" i="15"/>
  <c r="F174" i="15"/>
  <c r="E182" i="15"/>
  <c r="G184" i="15"/>
  <c r="D190" i="15"/>
  <c r="L193" i="15"/>
  <c r="I45" i="13"/>
  <c r="M45" i="13"/>
  <c r="Q45" i="13"/>
  <c r="U45" i="13"/>
  <c r="E15" i="14"/>
  <c r="E22" i="14" s="1"/>
  <c r="I15" i="14"/>
  <c r="I22" i="14" s="1"/>
  <c r="M15" i="14"/>
  <c r="M22" i="14" s="1"/>
  <c r="Q15" i="14"/>
  <c r="Q22" i="14" s="1"/>
  <c r="I30" i="13"/>
  <c r="M30" i="13"/>
  <c r="Q30" i="13"/>
  <c r="U30" i="13"/>
  <c r="J31" i="13"/>
  <c r="N31" i="13"/>
  <c r="R31" i="13"/>
  <c r="G32" i="13"/>
  <c r="K32" i="13"/>
  <c r="O32" i="13"/>
  <c r="S32" i="13"/>
  <c r="F23" i="13"/>
  <c r="J23" i="13"/>
  <c r="N23" i="13"/>
  <c r="R23" i="13"/>
  <c r="G171" i="15"/>
  <c r="K173" i="15"/>
  <c r="H174" i="15"/>
  <c r="E184" i="15"/>
  <c r="F193" i="15"/>
  <c r="J193" i="15"/>
  <c r="N193" i="15"/>
  <c r="M171" i="15"/>
  <c r="O171" i="15"/>
  <c r="Q171" i="15"/>
  <c r="G173" i="15"/>
  <c r="O173" i="15"/>
  <c r="L174" i="15"/>
  <c r="N174" i="15"/>
  <c r="P174" i="15"/>
  <c r="D176" i="15"/>
  <c r="D182" i="15"/>
  <c r="I182" i="15"/>
  <c r="K182" i="15"/>
  <c r="M182" i="15"/>
  <c r="Q182" i="15"/>
  <c r="S182" i="15"/>
  <c r="R193" i="15"/>
  <c r="D7" i="14"/>
  <c r="D19" i="20" s="1"/>
  <c r="H7" i="14"/>
  <c r="H19" i="20" s="1"/>
  <c r="L7" i="14"/>
  <c r="L19" i="20" s="1"/>
  <c r="P7" i="14"/>
  <c r="P19" i="20" s="1"/>
  <c r="J107" i="14"/>
  <c r="R107" i="14"/>
  <c r="E140" i="15"/>
  <c r="O182" i="15"/>
  <c r="I184" i="15"/>
  <c r="L177" i="15"/>
  <c r="S198" i="15"/>
  <c r="F9" i="13"/>
  <c r="F44" i="13" s="1"/>
  <c r="F56" i="13" s="1"/>
  <c r="H9" i="13"/>
  <c r="H11" i="13" s="1"/>
  <c r="J9" i="13"/>
  <c r="J44" i="13" s="1"/>
  <c r="L9" i="13"/>
  <c r="L11" i="13" s="1"/>
  <c r="N9" i="13"/>
  <c r="N44" i="13" s="1"/>
  <c r="P9" i="13"/>
  <c r="P11" i="13" s="1"/>
  <c r="R9" i="13"/>
  <c r="R44" i="13" s="1"/>
  <c r="T9" i="13"/>
  <c r="T44" i="13" s="1"/>
  <c r="F42" i="13"/>
  <c r="F54" i="13" s="1"/>
  <c r="H42" i="13"/>
  <c r="H54" i="13" s="1"/>
  <c r="J42" i="13"/>
  <c r="L42" i="13"/>
  <c r="N42" i="13"/>
  <c r="O54" i="13" s="1"/>
  <c r="P42" i="13"/>
  <c r="R42" i="13"/>
  <c r="T42" i="13"/>
  <c r="H32" i="13"/>
  <c r="J32" i="13"/>
  <c r="L32" i="13"/>
  <c r="N32" i="13"/>
  <c r="P32" i="13"/>
  <c r="R32" i="13"/>
  <c r="T32" i="13"/>
  <c r="H33" i="13"/>
  <c r="J33" i="13"/>
  <c r="L33" i="13"/>
  <c r="N33" i="13"/>
  <c r="P33" i="13"/>
  <c r="R33" i="13"/>
  <c r="T33" i="13"/>
  <c r="G34" i="13"/>
  <c r="E7" i="20" s="1"/>
  <c r="I34" i="13"/>
  <c r="G7" i="20" s="1"/>
  <c r="K34" i="13"/>
  <c r="I7" i="20" s="1"/>
  <c r="M34" i="13"/>
  <c r="K7" i="20" s="1"/>
  <c r="O34" i="13"/>
  <c r="M7" i="20" s="1"/>
  <c r="Q34" i="13"/>
  <c r="O7" i="20" s="1"/>
  <c r="S34" i="13"/>
  <c r="Q7" i="20" s="1"/>
  <c r="U34" i="13"/>
  <c r="S7" i="20" s="1"/>
  <c r="G107" i="14"/>
  <c r="K107" i="14"/>
  <c r="O107" i="14"/>
  <c r="S107" i="14"/>
  <c r="F172" i="15"/>
  <c r="J172" i="15"/>
  <c r="N172" i="15"/>
  <c r="R172" i="15"/>
  <c r="L173" i="15"/>
  <c r="I140" i="15"/>
  <c r="Q140" i="15"/>
  <c r="J182" i="15"/>
  <c r="D183" i="15"/>
  <c r="F183" i="15"/>
  <c r="H183" i="15"/>
  <c r="J183" i="15"/>
  <c r="L183" i="15"/>
  <c r="N183" i="15"/>
  <c r="P183" i="15"/>
  <c r="R183" i="15"/>
  <c r="D184" i="15"/>
  <c r="D187" i="15"/>
  <c r="D188" i="15"/>
  <c r="D192" i="15"/>
  <c r="H193" i="15"/>
  <c r="P193" i="15"/>
  <c r="D194" i="15"/>
  <c r="S88" i="15"/>
  <c r="F130" i="15"/>
  <c r="F90" i="15"/>
  <c r="N130" i="15"/>
  <c r="N90" i="15"/>
  <c r="H132" i="15"/>
  <c r="H172" i="15" s="1"/>
  <c r="H92" i="15"/>
  <c r="P132" i="15"/>
  <c r="P172" i="15" s="1"/>
  <c r="P92" i="15"/>
  <c r="S94" i="15"/>
  <c r="S95" i="15"/>
  <c r="S100" i="15"/>
  <c r="S101" i="15"/>
  <c r="S103" i="15"/>
  <c r="S106" i="15"/>
  <c r="S108" i="15"/>
  <c r="S109" i="15"/>
  <c r="S111" i="15"/>
  <c r="S114" i="15"/>
  <c r="E81" i="15"/>
  <c r="E120" i="15"/>
  <c r="I81" i="15"/>
  <c r="I120" i="15"/>
  <c r="M81" i="15"/>
  <c r="M120" i="15"/>
  <c r="Q81" i="15"/>
  <c r="Q120" i="15"/>
  <c r="S120" i="15"/>
  <c r="G81" i="15"/>
  <c r="D177" i="15"/>
  <c r="H148" i="15"/>
  <c r="K184" i="15"/>
  <c r="M184" i="15"/>
  <c r="O184" i="15"/>
  <c r="Q184" i="15"/>
  <c r="S184" i="15"/>
  <c r="D145" i="15"/>
  <c r="D185" i="15" s="1"/>
  <c r="F145" i="15"/>
  <c r="F185" i="15" s="1"/>
  <c r="H145" i="15"/>
  <c r="H185" i="15" s="1"/>
  <c r="J145" i="15"/>
  <c r="J185" i="15" s="1"/>
  <c r="L145" i="15"/>
  <c r="L185" i="15" s="1"/>
  <c r="N145" i="15"/>
  <c r="N185" i="15" s="1"/>
  <c r="P145" i="15"/>
  <c r="P185" i="15" s="1"/>
  <c r="R145" i="15"/>
  <c r="R185" i="15" s="1"/>
  <c r="E146" i="15"/>
  <c r="E186" i="15" s="1"/>
  <c r="G146" i="15"/>
  <c r="G186" i="15" s="1"/>
  <c r="I146" i="15"/>
  <c r="I186" i="15" s="1"/>
  <c r="K146" i="15"/>
  <c r="K186" i="15" s="1"/>
  <c r="M146" i="15"/>
  <c r="M186" i="15" s="1"/>
  <c r="O146" i="15"/>
  <c r="O186" i="15" s="1"/>
  <c r="Q146" i="15"/>
  <c r="Q186" i="15" s="1"/>
  <c r="S146" i="15"/>
  <c r="S186" i="15" s="1"/>
  <c r="D189" i="15"/>
  <c r="F189" i="15"/>
  <c r="H189" i="15"/>
  <c r="J189" i="15"/>
  <c r="L189" i="15"/>
  <c r="N189" i="15"/>
  <c r="P189" i="15"/>
  <c r="R189" i="15"/>
  <c r="E190" i="15"/>
  <c r="G190" i="15"/>
  <c r="I190" i="15"/>
  <c r="K190" i="15"/>
  <c r="M190" i="15"/>
  <c r="O190" i="15"/>
  <c r="Q190" i="15"/>
  <c r="S190" i="15"/>
  <c r="F191" i="15"/>
  <c r="H191" i="15"/>
  <c r="J191" i="15"/>
  <c r="L191" i="15"/>
  <c r="N191" i="15"/>
  <c r="P191" i="15"/>
  <c r="R191" i="15"/>
  <c r="E192" i="15"/>
  <c r="G192" i="15"/>
  <c r="I192" i="15"/>
  <c r="K192" i="15"/>
  <c r="M192" i="15"/>
  <c r="O192" i="15"/>
  <c r="Q192" i="15"/>
  <c r="S192" i="15"/>
  <c r="E154" i="15"/>
  <c r="E194" i="15" s="1"/>
  <c r="G154" i="15"/>
  <c r="G194" i="15" s="1"/>
  <c r="I154" i="15"/>
  <c r="I194" i="15" s="1"/>
  <c r="K154" i="15"/>
  <c r="K194" i="15" s="1"/>
  <c r="M154" i="15"/>
  <c r="M194" i="15" s="1"/>
  <c r="O154" i="15"/>
  <c r="O194" i="15" s="1"/>
  <c r="Q154" i="15"/>
  <c r="Q194" i="15" s="1"/>
  <c r="S154" i="15"/>
  <c r="S194" i="15" s="1"/>
  <c r="D155" i="15"/>
  <c r="D195" i="15" s="1"/>
  <c r="F155" i="15"/>
  <c r="F195" i="15" s="1"/>
  <c r="H155" i="15"/>
  <c r="H195" i="15" s="1"/>
  <c r="J155" i="15"/>
  <c r="J195" i="15" s="1"/>
  <c r="L155" i="15"/>
  <c r="L195" i="15" s="1"/>
  <c r="N155" i="15"/>
  <c r="N195" i="15" s="1"/>
  <c r="P155" i="15"/>
  <c r="P195" i="15" s="1"/>
  <c r="R155" i="15"/>
  <c r="R195" i="15" s="1"/>
  <c r="F88" i="15"/>
  <c r="H88" i="15"/>
  <c r="J88" i="15"/>
  <c r="L88" i="15"/>
  <c r="N88" i="15"/>
  <c r="P88" i="15"/>
  <c r="R88" i="15"/>
  <c r="E89" i="15"/>
  <c r="G89" i="15"/>
  <c r="I89" i="15"/>
  <c r="K89" i="15"/>
  <c r="M89" i="15"/>
  <c r="O89" i="15"/>
  <c r="Q89" i="15"/>
  <c r="S89" i="15"/>
  <c r="E90" i="15"/>
  <c r="G90" i="15"/>
  <c r="I90" i="15"/>
  <c r="K90" i="15"/>
  <c r="M90" i="15"/>
  <c r="O90" i="15"/>
  <c r="Q90" i="15"/>
  <c r="S90" i="15"/>
  <c r="E91" i="15"/>
  <c r="G91" i="15"/>
  <c r="I91" i="15"/>
  <c r="K131" i="15"/>
  <c r="L171" i="15" s="1"/>
  <c r="K91" i="15"/>
  <c r="M91" i="15"/>
  <c r="O91" i="15"/>
  <c r="Q91" i="15"/>
  <c r="S131" i="15"/>
  <c r="S171" i="15" s="1"/>
  <c r="S91" i="15"/>
  <c r="E92" i="15"/>
  <c r="G92" i="15"/>
  <c r="I92" i="15"/>
  <c r="K92" i="15"/>
  <c r="M92" i="15"/>
  <c r="O92" i="15"/>
  <c r="Q92" i="15"/>
  <c r="S92" i="15"/>
  <c r="E133" i="15"/>
  <c r="E173" i="15" s="1"/>
  <c r="E93" i="15"/>
  <c r="G93" i="15"/>
  <c r="I93" i="15"/>
  <c r="K93" i="15"/>
  <c r="M133" i="15"/>
  <c r="M173" i="15" s="1"/>
  <c r="M93" i="15"/>
  <c r="O93" i="15"/>
  <c r="Q93" i="15"/>
  <c r="S93" i="15"/>
  <c r="F94" i="15"/>
  <c r="H94" i="15"/>
  <c r="J134" i="15"/>
  <c r="J174" i="15" s="1"/>
  <c r="J94" i="15"/>
  <c r="L94" i="15"/>
  <c r="N94" i="15"/>
  <c r="P94" i="15"/>
  <c r="R134" i="15"/>
  <c r="R174" i="15" s="1"/>
  <c r="R94" i="15"/>
  <c r="F95" i="15"/>
  <c r="H95" i="15"/>
  <c r="J95" i="15"/>
  <c r="L95" i="15"/>
  <c r="N95" i="15"/>
  <c r="P95" i="15"/>
  <c r="R95" i="15"/>
  <c r="E96" i="15"/>
  <c r="G96" i="15"/>
  <c r="I96" i="15"/>
  <c r="K96" i="15"/>
  <c r="M96" i="15"/>
  <c r="O96" i="15"/>
  <c r="Q96" i="15"/>
  <c r="S96" i="15"/>
  <c r="F100" i="15"/>
  <c r="H100" i="15"/>
  <c r="J100" i="15"/>
  <c r="L100" i="15"/>
  <c r="N100" i="15"/>
  <c r="P100" i="15"/>
  <c r="R100" i="15"/>
  <c r="F101" i="15"/>
  <c r="H101" i="15"/>
  <c r="J101" i="15"/>
  <c r="L101" i="15"/>
  <c r="N101" i="15"/>
  <c r="P101" i="15"/>
  <c r="R101" i="15"/>
  <c r="E102" i="15"/>
  <c r="G102" i="15"/>
  <c r="I102" i="15"/>
  <c r="K102" i="15"/>
  <c r="M102" i="15"/>
  <c r="O102" i="15"/>
  <c r="Q102" i="15"/>
  <c r="S102" i="15"/>
  <c r="F103" i="15"/>
  <c r="H103" i="15"/>
  <c r="J103" i="15"/>
  <c r="L103" i="15"/>
  <c r="N103" i="15"/>
  <c r="P103" i="15"/>
  <c r="R103" i="15"/>
  <c r="E104" i="15"/>
  <c r="G104" i="15"/>
  <c r="I104" i="15"/>
  <c r="K104" i="15"/>
  <c r="M104" i="15"/>
  <c r="O104" i="15"/>
  <c r="Q104" i="15"/>
  <c r="S104" i="15"/>
  <c r="E105" i="15"/>
  <c r="G105" i="15"/>
  <c r="I105" i="15"/>
  <c r="K105" i="15"/>
  <c r="M105" i="15"/>
  <c r="O105" i="15"/>
  <c r="Q105" i="15"/>
  <c r="S105" i="15"/>
  <c r="F106" i="15"/>
  <c r="H106" i="15"/>
  <c r="J106" i="15"/>
  <c r="L106" i="15"/>
  <c r="N106" i="15"/>
  <c r="P106" i="15"/>
  <c r="R106" i="15"/>
  <c r="E107" i="15"/>
  <c r="G107" i="15"/>
  <c r="I107" i="15"/>
  <c r="K107" i="15"/>
  <c r="M107" i="15"/>
  <c r="O107" i="15"/>
  <c r="Q107" i="15"/>
  <c r="S107" i="15"/>
  <c r="F108" i="15"/>
  <c r="H108" i="15"/>
  <c r="J108" i="15"/>
  <c r="L108" i="15"/>
  <c r="N108" i="15"/>
  <c r="P108" i="15"/>
  <c r="R108" i="15"/>
  <c r="F109" i="15"/>
  <c r="H109" i="15"/>
  <c r="J109" i="15"/>
  <c r="L109" i="15"/>
  <c r="N109" i="15"/>
  <c r="P109" i="15"/>
  <c r="R109" i="15"/>
  <c r="E110" i="15"/>
  <c r="G110" i="15"/>
  <c r="I110" i="15"/>
  <c r="K110" i="15"/>
  <c r="M110" i="15"/>
  <c r="O110" i="15"/>
  <c r="Q110" i="15"/>
  <c r="S110" i="15"/>
  <c r="F111" i="15"/>
  <c r="H111" i="15"/>
  <c r="J111" i="15"/>
  <c r="L111" i="15"/>
  <c r="N111" i="15"/>
  <c r="P111" i="15"/>
  <c r="R111" i="15"/>
  <c r="E112" i="15"/>
  <c r="G112" i="15"/>
  <c r="I112" i="15"/>
  <c r="K112" i="15"/>
  <c r="M112" i="15"/>
  <c r="O112" i="15"/>
  <c r="Q112" i="15"/>
  <c r="S112" i="15"/>
  <c r="E113" i="15"/>
  <c r="G113" i="15"/>
  <c r="I113" i="15"/>
  <c r="K113" i="15"/>
  <c r="M113" i="15"/>
  <c r="O113" i="15"/>
  <c r="Q113" i="15"/>
  <c r="S113" i="15"/>
  <c r="F114" i="15"/>
  <c r="H114" i="15"/>
  <c r="J114" i="15"/>
  <c r="L114" i="15"/>
  <c r="N114" i="15"/>
  <c r="P114" i="15"/>
  <c r="R114" i="15"/>
  <c r="E115" i="15"/>
  <c r="G115" i="15"/>
  <c r="I115" i="15"/>
  <c r="K115" i="15"/>
  <c r="M115" i="15"/>
  <c r="O115" i="15"/>
  <c r="Q115" i="15"/>
  <c r="S115" i="15"/>
  <c r="U197" i="15"/>
  <c r="E119" i="15"/>
  <c r="G119" i="15"/>
  <c r="I119" i="15"/>
  <c r="K119" i="15"/>
  <c r="M119" i="15"/>
  <c r="O119" i="15"/>
  <c r="Q119" i="15"/>
  <c r="S119" i="15"/>
  <c r="F120" i="15"/>
  <c r="H120" i="15"/>
  <c r="J120" i="15"/>
  <c r="L120" i="15"/>
  <c r="N120" i="15"/>
  <c r="P120" i="15"/>
  <c r="R120" i="15"/>
  <c r="E121" i="15"/>
  <c r="G121" i="15"/>
  <c r="I121" i="15"/>
  <c r="K121" i="15"/>
  <c r="M121" i="15"/>
  <c r="O121" i="15"/>
  <c r="Q121" i="15"/>
  <c r="S121" i="15"/>
  <c r="K81" i="15"/>
  <c r="S81" i="15"/>
  <c r="F177" i="15"/>
  <c r="J177" i="15"/>
  <c r="N177" i="15"/>
  <c r="R177" i="15"/>
  <c r="D196" i="15"/>
  <c r="F196" i="15"/>
  <c r="H196" i="15"/>
  <c r="J196" i="15"/>
  <c r="L196" i="15"/>
  <c r="N196" i="15"/>
  <c r="P196" i="15"/>
  <c r="R196" i="15"/>
  <c r="E197" i="15"/>
  <c r="G197" i="15"/>
  <c r="I197" i="15"/>
  <c r="K197" i="15"/>
  <c r="M197" i="15"/>
  <c r="O197" i="15"/>
  <c r="Q197" i="15"/>
  <c r="S197" i="15"/>
  <c r="V198" i="15"/>
  <c r="U116" i="15"/>
  <c r="V196" i="15"/>
  <c r="H107" i="14"/>
  <c r="L107" i="14"/>
  <c r="P107" i="14"/>
  <c r="G9" i="13"/>
  <c r="I9" i="13"/>
  <c r="K9" i="13"/>
  <c r="M9" i="13"/>
  <c r="O9" i="13"/>
  <c r="Q9" i="13"/>
  <c r="S9" i="13"/>
  <c r="U9" i="13"/>
  <c r="G23" i="13"/>
  <c r="I23" i="13"/>
  <c r="K23" i="13"/>
  <c r="M23" i="13"/>
  <c r="O23" i="13"/>
  <c r="Q23" i="13"/>
  <c r="S23" i="13"/>
  <c r="U23" i="13"/>
  <c r="F30" i="13"/>
  <c r="H30" i="13"/>
  <c r="J30" i="13"/>
  <c r="L30" i="13"/>
  <c r="N30" i="13"/>
  <c r="P30" i="13"/>
  <c r="R30" i="13"/>
  <c r="T30" i="13"/>
  <c r="G31" i="13"/>
  <c r="I31" i="13"/>
  <c r="K31" i="13"/>
  <c r="M31" i="13"/>
  <c r="O31" i="13"/>
  <c r="Q31" i="13"/>
  <c r="S31" i="13"/>
  <c r="U31" i="13"/>
  <c r="G33" i="13"/>
  <c r="I33" i="13"/>
  <c r="K33" i="13"/>
  <c r="M33" i="13"/>
  <c r="O33" i="13"/>
  <c r="Q33" i="13"/>
  <c r="S33" i="13"/>
  <c r="U33" i="13"/>
  <c r="F34" i="13"/>
  <c r="D7" i="20" s="1"/>
  <c r="H34" i="13"/>
  <c r="F7" i="20" s="1"/>
  <c r="J34" i="13"/>
  <c r="H7" i="20" s="1"/>
  <c r="L34" i="13"/>
  <c r="J7" i="20" s="1"/>
  <c r="N34" i="13"/>
  <c r="L7" i="20" s="1"/>
  <c r="P34" i="13"/>
  <c r="N7" i="20" s="1"/>
  <c r="R34" i="13"/>
  <c r="P7" i="20" s="1"/>
  <c r="T34" i="13"/>
  <c r="R7" i="20" s="1"/>
  <c r="G43" i="13"/>
  <c r="I43" i="13"/>
  <c r="K43" i="13"/>
  <c r="M43" i="13"/>
  <c r="O43" i="13"/>
  <c r="Q43" i="13"/>
  <c r="S43" i="13"/>
  <c r="U43" i="13"/>
  <c r="S22" i="14"/>
  <c r="E107" i="14"/>
  <c r="I107" i="14"/>
  <c r="M107" i="14"/>
  <c r="Q107" i="14"/>
  <c r="F129" i="15"/>
  <c r="J129" i="15"/>
  <c r="N129" i="15"/>
  <c r="R129" i="15"/>
  <c r="D141" i="15"/>
  <c r="D181" i="15" s="1"/>
  <c r="F141" i="15"/>
  <c r="F181" i="15" s="1"/>
  <c r="H141" i="15"/>
  <c r="H181" i="15" s="1"/>
  <c r="J141" i="15"/>
  <c r="J181" i="15" s="1"/>
  <c r="L141" i="15"/>
  <c r="L181" i="15" s="1"/>
  <c r="N141" i="15"/>
  <c r="N181" i="15" s="1"/>
  <c r="P141" i="15"/>
  <c r="P181" i="15" s="1"/>
  <c r="R141" i="15"/>
  <c r="R181" i="15" s="1"/>
  <c r="E148" i="15"/>
  <c r="E188" i="15" s="1"/>
  <c r="E147" i="15"/>
  <c r="E187" i="15" s="1"/>
  <c r="G148" i="15"/>
  <c r="G188" i="15" s="1"/>
  <c r="G147" i="15"/>
  <c r="I148" i="15"/>
  <c r="I147" i="15"/>
  <c r="I187" i="15" s="1"/>
  <c r="K148" i="15"/>
  <c r="K188" i="15" s="1"/>
  <c r="K147" i="15"/>
  <c r="L187" i="15" s="1"/>
  <c r="M148" i="15"/>
  <c r="M188" i="15" s="1"/>
  <c r="M147" i="15"/>
  <c r="M187" i="15" s="1"/>
  <c r="O148" i="15"/>
  <c r="O188" i="15" s="1"/>
  <c r="O147" i="15"/>
  <c r="Q148" i="15"/>
  <c r="Q188" i="15" s="1"/>
  <c r="Q147" i="15"/>
  <c r="Q187" i="15" s="1"/>
  <c r="S148" i="15"/>
  <c r="S188" i="15" s="1"/>
  <c r="S147" i="15"/>
  <c r="D81" i="15"/>
  <c r="F81" i="15"/>
  <c r="H81" i="15"/>
  <c r="J81" i="15"/>
  <c r="L81" i="15"/>
  <c r="N81" i="15"/>
  <c r="P81" i="15"/>
  <c r="R81" i="15"/>
  <c r="D132" i="15"/>
  <c r="D172" i="15" s="1"/>
  <c r="L132" i="15"/>
  <c r="L172" i="15" s="1"/>
  <c r="I133" i="15"/>
  <c r="I173" i="15" s="1"/>
  <c r="Q133" i="15"/>
  <c r="Q173" i="15" s="1"/>
  <c r="F182" i="15"/>
  <c r="N182" i="15"/>
  <c r="K183" i="15"/>
  <c r="S183" i="15"/>
  <c r="H184" i="15"/>
  <c r="P184" i="15"/>
  <c r="I189" i="15"/>
  <c r="Q189" i="15"/>
  <c r="H190" i="15"/>
  <c r="E191" i="15"/>
  <c r="R192" i="15"/>
  <c r="O193" i="15"/>
  <c r="R182" i="15"/>
  <c r="J184" i="15"/>
  <c r="R190" i="15"/>
  <c r="J192" i="15"/>
  <c r="D15" i="14"/>
  <c r="H15" i="14"/>
  <c r="L15" i="14"/>
  <c r="P15" i="14"/>
  <c r="D129" i="15"/>
  <c r="D169" i="15" s="1"/>
  <c r="H129" i="15"/>
  <c r="L129" i="15"/>
  <c r="P129" i="15"/>
  <c r="E130" i="15"/>
  <c r="E170" i="15" s="1"/>
  <c r="G130" i="15"/>
  <c r="I130" i="15"/>
  <c r="I170" i="15" s="1"/>
  <c r="K130" i="15"/>
  <c r="K170" i="15" s="1"/>
  <c r="M130" i="15"/>
  <c r="M170" i="15" s="1"/>
  <c r="O130" i="15"/>
  <c r="Q130" i="15"/>
  <c r="Q170" i="15" s="1"/>
  <c r="S130" i="15"/>
  <c r="S170" i="15" s="1"/>
  <c r="F171" i="15"/>
  <c r="H171" i="15"/>
  <c r="J171" i="15"/>
  <c r="N171" i="15"/>
  <c r="P171" i="15"/>
  <c r="R171" i="15"/>
  <c r="G172" i="15"/>
  <c r="K172" i="15"/>
  <c r="O172" i="15"/>
  <c r="S172" i="15"/>
  <c r="H173" i="15"/>
  <c r="P173" i="15"/>
  <c r="E174" i="15"/>
  <c r="G174" i="15"/>
  <c r="I174" i="15"/>
  <c r="M174" i="15"/>
  <c r="O174" i="15"/>
  <c r="Q174" i="15"/>
  <c r="E136" i="15"/>
  <c r="E176" i="15" s="1"/>
  <c r="E135" i="15"/>
  <c r="G136" i="15"/>
  <c r="G176" i="15" s="1"/>
  <c r="I136" i="15"/>
  <c r="I176" i="15" s="1"/>
  <c r="I135" i="15"/>
  <c r="K136" i="15"/>
  <c r="K176" i="15" s="1"/>
  <c r="M136" i="15"/>
  <c r="M176" i="15" s="1"/>
  <c r="M135" i="15"/>
  <c r="O136" i="15"/>
  <c r="O176" i="15" s="1"/>
  <c r="Q136" i="15"/>
  <c r="Q176" i="15" s="1"/>
  <c r="S136" i="15"/>
  <c r="S176" i="15" s="1"/>
  <c r="G140" i="15"/>
  <c r="K140" i="15"/>
  <c r="O140" i="15"/>
  <c r="S140" i="15"/>
  <c r="H182" i="15"/>
  <c r="L182" i="15"/>
  <c r="P182" i="15"/>
  <c r="E183" i="15"/>
  <c r="I183" i="15"/>
  <c r="M183" i="15"/>
  <c r="Q183" i="15"/>
  <c r="F184" i="15"/>
  <c r="N184" i="15"/>
  <c r="R184" i="15"/>
  <c r="F147" i="15"/>
  <c r="J147" i="15"/>
  <c r="N147" i="15"/>
  <c r="R147" i="15"/>
  <c r="G189" i="15"/>
  <c r="K189" i="15"/>
  <c r="O189" i="15"/>
  <c r="S189" i="15"/>
  <c r="J190" i="15"/>
  <c r="L190" i="15"/>
  <c r="I191" i="15"/>
  <c r="Q191" i="15"/>
  <c r="F192" i="15"/>
  <c r="N192" i="15"/>
  <c r="K193" i="15"/>
  <c r="S193" i="15"/>
  <c r="G183" i="15"/>
  <c r="O183" i="15"/>
  <c r="L184" i="15"/>
  <c r="E189" i="15"/>
  <c r="M189" i="15"/>
  <c r="P190" i="15"/>
  <c r="M191" i="15"/>
  <c r="G193" i="15"/>
  <c r="F190" i="15"/>
  <c r="N190" i="15"/>
  <c r="G191" i="15"/>
  <c r="K191" i="15"/>
  <c r="O191" i="15"/>
  <c r="S191" i="15"/>
  <c r="H192" i="15"/>
  <c r="L192" i="15"/>
  <c r="P192" i="15"/>
  <c r="E193" i="15"/>
  <c r="I193" i="15"/>
  <c r="M193" i="15"/>
  <c r="Q193" i="15"/>
  <c r="U196" i="15"/>
  <c r="V197" i="15"/>
  <c r="U118" i="15"/>
  <c r="J198" i="15"/>
  <c r="K198" i="15"/>
  <c r="H177" i="15"/>
  <c r="P177" i="15"/>
  <c r="U117" i="15"/>
  <c r="V118" i="15"/>
  <c r="E178" i="15"/>
  <c r="G178" i="15"/>
  <c r="I178" i="15"/>
  <c r="K178" i="15"/>
  <c r="M178" i="15"/>
  <c r="O178" i="15"/>
  <c r="Q178" i="15"/>
  <c r="S178" i="15"/>
  <c r="G198" i="15"/>
  <c r="O198" i="15"/>
  <c r="S196" i="15"/>
  <c r="E196" i="15"/>
  <c r="I196" i="15"/>
  <c r="M196" i="15"/>
  <c r="Q196" i="15"/>
  <c r="D197" i="15"/>
  <c r="F197" i="15"/>
  <c r="H197" i="15"/>
  <c r="J197" i="15"/>
  <c r="L197" i="15"/>
  <c r="N197" i="15"/>
  <c r="P197" i="15"/>
  <c r="R197" i="15"/>
  <c r="E198" i="15"/>
  <c r="I198" i="15"/>
  <c r="M198" i="15"/>
  <c r="Q198" i="15"/>
  <c r="U54" i="13" l="1"/>
  <c r="M57" i="13"/>
  <c r="U57" i="13"/>
  <c r="R11" i="13"/>
  <c r="P8" i="20" s="1"/>
  <c r="N8" i="20"/>
  <c r="N29" i="20"/>
  <c r="F8" i="20"/>
  <c r="F29" i="20"/>
  <c r="J8" i="20"/>
  <c r="J29" i="20"/>
  <c r="I46" i="20"/>
  <c r="I47" i="20"/>
  <c r="K46" i="20"/>
  <c r="K47" i="20"/>
  <c r="F47" i="20"/>
  <c r="F46" i="20"/>
  <c r="O46" i="20"/>
  <c r="O47" i="20"/>
  <c r="M46" i="20"/>
  <c r="M47" i="20"/>
  <c r="S46" i="20"/>
  <c r="S47" i="20"/>
  <c r="Q46" i="20"/>
  <c r="Q47" i="20"/>
  <c r="R47" i="20"/>
  <c r="R46" i="20"/>
  <c r="G46" i="20"/>
  <c r="G47" i="20"/>
  <c r="E46" i="20"/>
  <c r="E47" i="20"/>
  <c r="N46" i="20"/>
  <c r="N47" i="20"/>
  <c r="J46" i="20"/>
  <c r="J47" i="20"/>
  <c r="Q172" i="15"/>
  <c r="T11" i="13"/>
  <c r="S4" i="18" s="1"/>
  <c r="R41" i="20" s="1"/>
  <c r="R42" i="20" s="1"/>
  <c r="Q55" i="13"/>
  <c r="K54" i="13"/>
  <c r="L57" i="13"/>
  <c r="N11" i="13"/>
  <c r="Q54" i="13"/>
  <c r="P57" i="13"/>
  <c r="M54" i="13"/>
  <c r="I57" i="13"/>
  <c r="R57" i="13"/>
  <c r="Q185" i="15"/>
  <c r="S185" i="15"/>
  <c r="F194" i="15"/>
  <c r="J187" i="15"/>
  <c r="M55" i="13"/>
  <c r="K55" i="13"/>
  <c r="U55" i="13"/>
  <c r="J57" i="13"/>
  <c r="P44" i="13"/>
  <c r="K171" i="15"/>
  <c r="Q57" i="13"/>
  <c r="N188" i="15"/>
  <c r="N54" i="13"/>
  <c r="O4" i="18"/>
  <c r="N41" i="20" s="1"/>
  <c r="N42" i="20" s="1"/>
  <c r="O57" i="13"/>
  <c r="I55" i="13"/>
  <c r="S54" i="13"/>
  <c r="J173" i="15"/>
  <c r="S57" i="13"/>
  <c r="R54" i="13"/>
  <c r="G170" i="15"/>
  <c r="S55" i="13"/>
  <c r="T57" i="13"/>
  <c r="N23" i="14"/>
  <c r="G55" i="13"/>
  <c r="J11" i="13"/>
  <c r="N187" i="15"/>
  <c r="I172" i="15"/>
  <c r="M185" i="15"/>
  <c r="O55" i="13"/>
  <c r="N57" i="13"/>
  <c r="J54" i="13"/>
  <c r="H44" i="13"/>
  <c r="M195" i="15"/>
  <c r="O170" i="15"/>
  <c r="I188" i="15"/>
  <c r="F11" i="13"/>
  <c r="J23" i="14"/>
  <c r="F23" i="14"/>
  <c r="I54" i="13"/>
  <c r="N194" i="15"/>
  <c r="E195" i="15"/>
  <c r="R187" i="15"/>
  <c r="F187" i="15"/>
  <c r="H57" i="13"/>
  <c r="P54" i="13"/>
  <c r="L186" i="15"/>
  <c r="W162" i="14"/>
  <c r="K185" i="15"/>
  <c r="H186" i="15"/>
  <c r="G185" i="15"/>
  <c r="N173" i="15"/>
  <c r="L44" i="13"/>
  <c r="T54" i="13"/>
  <c r="L54" i="13"/>
  <c r="R194" i="15"/>
  <c r="I195" i="15"/>
  <c r="Q195" i="15"/>
  <c r="E181" i="15"/>
  <c r="J194" i="15"/>
  <c r="P186" i="15"/>
  <c r="O185" i="15"/>
  <c r="K174" i="15"/>
  <c r="M172" i="15"/>
  <c r="H188" i="15"/>
  <c r="K195" i="15"/>
  <c r="N186" i="15"/>
  <c r="K181" i="15"/>
  <c r="F173" i="15"/>
  <c r="L188" i="15"/>
  <c r="U198" i="15"/>
  <c r="N55" i="13"/>
  <c r="S195" i="15"/>
  <c r="G195" i="15"/>
  <c r="F186" i="15"/>
  <c r="I185" i="15"/>
  <c r="P194" i="15"/>
  <c r="H194" i="15"/>
  <c r="S181" i="15"/>
  <c r="Q135" i="15"/>
  <c r="S174" i="15"/>
  <c r="R173" i="15"/>
  <c r="E172" i="15"/>
  <c r="O195" i="15"/>
  <c r="L194" i="15"/>
  <c r="J186" i="15"/>
  <c r="E185" i="15"/>
  <c r="Q181" i="15"/>
  <c r="R55" i="13"/>
  <c r="J55" i="13"/>
  <c r="R186" i="15"/>
  <c r="G54" i="13"/>
  <c r="J170" i="15"/>
  <c r="R176" i="15"/>
  <c r="J176" i="15"/>
  <c r="R128" i="15"/>
  <c r="N128" i="15"/>
  <c r="J128" i="15"/>
  <c r="F128" i="15"/>
  <c r="S44" i="13"/>
  <c r="S56" i="13" s="1"/>
  <c r="S11" i="13"/>
  <c r="O44" i="13"/>
  <c r="O56" i="13" s="1"/>
  <c r="O11" i="13"/>
  <c r="K44" i="13"/>
  <c r="K56" i="13" s="1"/>
  <c r="K11" i="13"/>
  <c r="G44" i="13"/>
  <c r="G56" i="13" s="1"/>
  <c r="G11" i="13"/>
  <c r="N170" i="15"/>
  <c r="P170" i="15"/>
  <c r="L22" i="14"/>
  <c r="D22" i="14"/>
  <c r="P176" i="15"/>
  <c r="P188" i="15"/>
  <c r="M181" i="15"/>
  <c r="L176" i="15"/>
  <c r="R188" i="15"/>
  <c r="F188" i="15"/>
  <c r="O181" i="15"/>
  <c r="G181" i="15"/>
  <c r="S135" i="15"/>
  <c r="O135" i="15"/>
  <c r="K135" i="15"/>
  <c r="G135" i="15"/>
  <c r="S129" i="15"/>
  <c r="S169" i="15" s="1"/>
  <c r="Q129" i="15"/>
  <c r="Q169" i="15" s="1"/>
  <c r="O129" i="15"/>
  <c r="O169" i="15" s="1"/>
  <c r="M129" i="15"/>
  <c r="M169" i="15" s="1"/>
  <c r="K129" i="15"/>
  <c r="K169" i="15" s="1"/>
  <c r="I129" i="15"/>
  <c r="I169" i="15" s="1"/>
  <c r="G129" i="15"/>
  <c r="G169" i="15" s="1"/>
  <c r="E129" i="15"/>
  <c r="E169" i="15" s="1"/>
  <c r="P128" i="15"/>
  <c r="L128" i="15"/>
  <c r="H128" i="15"/>
  <c r="D128" i="15"/>
  <c r="D168" i="15" s="1"/>
  <c r="I181" i="15"/>
  <c r="R170" i="15"/>
  <c r="S187" i="15"/>
  <c r="O187" i="15"/>
  <c r="K187" i="15"/>
  <c r="G187" i="15"/>
  <c r="P187" i="15"/>
  <c r="H187" i="15"/>
  <c r="R140" i="15"/>
  <c r="R180" i="15" s="1"/>
  <c r="R135" i="15"/>
  <c r="P140" i="15"/>
  <c r="P135" i="15"/>
  <c r="N140" i="15"/>
  <c r="N180" i="15" s="1"/>
  <c r="N135" i="15"/>
  <c r="N175" i="15" s="1"/>
  <c r="L135" i="15"/>
  <c r="L140" i="15"/>
  <c r="J140" i="15"/>
  <c r="J180" i="15" s="1"/>
  <c r="J135" i="15"/>
  <c r="J175" i="15" s="1"/>
  <c r="H140" i="15"/>
  <c r="H135" i="15"/>
  <c r="F140" i="15"/>
  <c r="F180" i="15" s="1"/>
  <c r="F135" i="15"/>
  <c r="F175" i="15" s="1"/>
  <c r="D135" i="15"/>
  <c r="D175" i="15" s="1"/>
  <c r="D140" i="15"/>
  <c r="N176" i="15"/>
  <c r="F176" i="15"/>
  <c r="L170" i="15"/>
  <c r="U44" i="13"/>
  <c r="U56" i="13" s="1"/>
  <c r="U11" i="13"/>
  <c r="Q44" i="13"/>
  <c r="Q11" i="13"/>
  <c r="M44" i="13"/>
  <c r="M11" i="13"/>
  <c r="I44" i="13"/>
  <c r="I11" i="13"/>
  <c r="F170" i="15"/>
  <c r="J188" i="15"/>
  <c r="H170" i="15"/>
  <c r="P22" i="14"/>
  <c r="H22" i="14"/>
  <c r="P46" i="13"/>
  <c r="N10" i="20" s="1"/>
  <c r="L46" i="13"/>
  <c r="J10" i="20" s="1"/>
  <c r="H46" i="13"/>
  <c r="F10" i="20" s="1"/>
  <c r="H176" i="15"/>
  <c r="T55" i="13"/>
  <c r="P55" i="13"/>
  <c r="L55" i="13"/>
  <c r="H55" i="13"/>
  <c r="R23" i="14" l="1"/>
  <c r="R46" i="13"/>
  <c r="P10" i="20" s="1"/>
  <c r="T46" i="13"/>
  <c r="R10" i="20" s="1"/>
  <c r="Q4" i="18"/>
  <c r="P41" i="20" s="1"/>
  <c r="P42" i="20" s="1"/>
  <c r="P29" i="20"/>
  <c r="E8" i="20"/>
  <c r="E29" i="20"/>
  <c r="M8" i="20"/>
  <c r="M29" i="20"/>
  <c r="G29" i="20"/>
  <c r="G8" i="20"/>
  <c r="G9" i="20" s="1"/>
  <c r="D8" i="20"/>
  <c r="D29" i="20"/>
  <c r="J46" i="13"/>
  <c r="H10" i="20" s="1"/>
  <c r="H8" i="20"/>
  <c r="H9" i="20" s="1"/>
  <c r="H29" i="20"/>
  <c r="J48" i="20"/>
  <c r="J49" i="20"/>
  <c r="N48" i="20"/>
  <c r="N49" i="20"/>
  <c r="I8" i="20"/>
  <c r="I29" i="20"/>
  <c r="Q8" i="20"/>
  <c r="Q9" i="20" s="1"/>
  <c r="Q29" i="20"/>
  <c r="M4" i="18"/>
  <c r="L41" i="20" s="1"/>
  <c r="L42" i="20" s="1"/>
  <c r="L8" i="20"/>
  <c r="L29" i="20"/>
  <c r="R8" i="20"/>
  <c r="R29" i="20"/>
  <c r="O29" i="20"/>
  <c r="O8" i="20"/>
  <c r="O9" i="20" s="1"/>
  <c r="K29" i="20"/>
  <c r="K8" i="20"/>
  <c r="K9" i="20" s="1"/>
  <c r="S29" i="20"/>
  <c r="S8" i="20"/>
  <c r="F48" i="20"/>
  <c r="F49" i="20"/>
  <c r="P49" i="20"/>
  <c r="P48" i="20"/>
  <c r="P46" i="20"/>
  <c r="P47" i="20"/>
  <c r="H46" i="20"/>
  <c r="H47" i="20"/>
  <c r="D46" i="20"/>
  <c r="D47" i="20"/>
  <c r="L47" i="20"/>
  <c r="L46" i="20"/>
  <c r="N46" i="13"/>
  <c r="L10" i="20" s="1"/>
  <c r="Q56" i="13"/>
  <c r="I56" i="13"/>
  <c r="F46" i="13"/>
  <c r="D10" i="20" s="1"/>
  <c r="I23" i="14"/>
  <c r="G23" i="14"/>
  <c r="N4" i="18"/>
  <c r="M41" i="20" s="1"/>
  <c r="M42" i="20" s="1"/>
  <c r="L175" i="15"/>
  <c r="O23" i="14"/>
  <c r="P4" i="18"/>
  <c r="O41" i="20" s="1"/>
  <c r="O42" i="20" s="1"/>
  <c r="S23" i="14"/>
  <c r="T4" i="18"/>
  <c r="S41" i="20" s="1"/>
  <c r="S42" i="20" s="1"/>
  <c r="Q23" i="14"/>
  <c r="R4" i="18"/>
  <c r="Q41" i="20" s="1"/>
  <c r="Q42" i="20" s="1"/>
  <c r="J169" i="15"/>
  <c r="H175" i="15"/>
  <c r="K23" i="14"/>
  <c r="L4" i="18"/>
  <c r="K41" i="20" s="1"/>
  <c r="K42" i="20" s="1"/>
  <c r="F169" i="15"/>
  <c r="L56" i="13"/>
  <c r="N169" i="15"/>
  <c r="P175" i="15"/>
  <c r="R169" i="15"/>
  <c r="R175" i="15"/>
  <c r="M56" i="13"/>
  <c r="T56" i="13"/>
  <c r="P56" i="13"/>
  <c r="H56" i="13"/>
  <c r="H180" i="15"/>
  <c r="I180" i="15"/>
  <c r="P180" i="15"/>
  <c r="Q180" i="15"/>
  <c r="G128" i="15"/>
  <c r="G168" i="15" s="1"/>
  <c r="I128" i="15"/>
  <c r="I168" i="15" s="1"/>
  <c r="K128" i="15"/>
  <c r="K168" i="15" s="1"/>
  <c r="O128" i="15"/>
  <c r="O168" i="15" s="1"/>
  <c r="Q128" i="15"/>
  <c r="Q168" i="15" s="1"/>
  <c r="S128" i="15"/>
  <c r="S168" i="15" s="1"/>
  <c r="E175" i="15"/>
  <c r="I175" i="15"/>
  <c r="M175" i="15"/>
  <c r="Q175" i="15"/>
  <c r="K180" i="15"/>
  <c r="L23" i="14"/>
  <c r="G46" i="13"/>
  <c r="E10" i="20" s="1"/>
  <c r="K46" i="13"/>
  <c r="I10" i="20" s="1"/>
  <c r="O46" i="13"/>
  <c r="M10" i="20" s="1"/>
  <c r="S46" i="13"/>
  <c r="Q10" i="20" s="1"/>
  <c r="L169" i="15"/>
  <c r="O180" i="15"/>
  <c r="H23" i="14"/>
  <c r="P23" i="14"/>
  <c r="I46" i="13"/>
  <c r="G10" i="20" s="1"/>
  <c r="M46" i="13"/>
  <c r="K10" i="20" s="1"/>
  <c r="Q46" i="13"/>
  <c r="O10" i="20" s="1"/>
  <c r="U46" i="13"/>
  <c r="S10" i="20" s="1"/>
  <c r="D180" i="15"/>
  <c r="E180" i="15"/>
  <c r="L180" i="15"/>
  <c r="M180" i="15"/>
  <c r="E128" i="15"/>
  <c r="E168" i="15" s="1"/>
  <c r="M128" i="15"/>
  <c r="M168" i="15" s="1"/>
  <c r="G175" i="15"/>
  <c r="K175" i="15"/>
  <c r="O175" i="15"/>
  <c r="S175" i="15"/>
  <c r="S180" i="15"/>
  <c r="J56" i="13"/>
  <c r="N56" i="13"/>
  <c r="R56" i="13"/>
  <c r="D23" i="14"/>
  <c r="E23" i="14"/>
  <c r="M23" i="14"/>
  <c r="H169" i="15"/>
  <c r="P169" i="15"/>
  <c r="G180" i="15"/>
  <c r="R9" i="20" l="1"/>
  <c r="I9" i="20"/>
  <c r="S9" i="20"/>
  <c r="L9" i="20"/>
  <c r="E9" i="20"/>
  <c r="J9" i="20"/>
  <c r="F9" i="20"/>
  <c r="M9" i="20"/>
  <c r="P9" i="20"/>
  <c r="N9" i="20"/>
  <c r="R48" i="20"/>
  <c r="R49" i="20"/>
  <c r="D49" i="20"/>
  <c r="D48" i="20"/>
  <c r="M49" i="20"/>
  <c r="M48" i="20"/>
  <c r="K48" i="20"/>
  <c r="K49" i="20"/>
  <c r="I49" i="20"/>
  <c r="I48" i="20"/>
  <c r="S48" i="20"/>
  <c r="S49" i="20"/>
  <c r="O48" i="20"/>
  <c r="O49" i="20"/>
  <c r="Q49" i="20"/>
  <c r="Q48" i="20"/>
  <c r="H49" i="20"/>
  <c r="H48" i="20"/>
  <c r="G48" i="20"/>
  <c r="G49" i="20"/>
  <c r="L49" i="20"/>
  <c r="L48" i="20"/>
  <c r="E49" i="20"/>
  <c r="E48" i="20"/>
  <c r="I58" i="13"/>
  <c r="G11" i="20" s="1"/>
  <c r="O58" i="13"/>
  <c r="M11" i="20" s="1"/>
  <c r="G58" i="13"/>
  <c r="E11" i="20" s="1"/>
  <c r="Q58" i="13"/>
  <c r="O11" i="20" s="1"/>
  <c r="U58" i="13"/>
  <c r="S11" i="20" s="1"/>
  <c r="M58" i="13"/>
  <c r="K11" i="20" s="1"/>
  <c r="S58" i="13"/>
  <c r="Q11" i="20" s="1"/>
  <c r="K58" i="13"/>
  <c r="I11" i="20" s="1"/>
  <c r="F58" i="13"/>
  <c r="D11" i="20" s="1"/>
  <c r="J168" i="15"/>
  <c r="P58" i="13"/>
  <c r="N11" i="20" s="1"/>
  <c r="N168" i="15"/>
  <c r="H58" i="13"/>
  <c r="F11" i="20" s="1"/>
  <c r="T58" i="13"/>
  <c r="R11" i="20" s="1"/>
  <c r="F168" i="15"/>
  <c r="L58" i="13"/>
  <c r="J11" i="20" s="1"/>
  <c r="R168" i="15"/>
  <c r="R58" i="13"/>
  <c r="P11" i="20" s="1"/>
  <c r="N58" i="13"/>
  <c r="L11" i="20" s="1"/>
  <c r="J58" i="13"/>
  <c r="H11" i="20" s="1"/>
  <c r="H168" i="15"/>
  <c r="L159" i="15"/>
  <c r="D159" i="15"/>
  <c r="D199" i="15" s="1"/>
  <c r="N159" i="15"/>
  <c r="F159" i="15"/>
  <c r="L168" i="15"/>
  <c r="M159" i="15"/>
  <c r="E159" i="15"/>
  <c r="P159" i="15"/>
  <c r="H159" i="15"/>
  <c r="R159" i="15"/>
  <c r="J159" i="15"/>
  <c r="S159" i="15"/>
  <c r="Q159" i="15"/>
  <c r="O159" i="15"/>
  <c r="K159" i="15"/>
  <c r="I159" i="15"/>
  <c r="G159" i="15"/>
  <c r="P168" i="15"/>
  <c r="K199" i="15" l="1"/>
  <c r="I199" i="15"/>
  <c r="Q199" i="15"/>
  <c r="S199" i="15"/>
  <c r="G199" i="15"/>
  <c r="O199" i="15"/>
  <c r="E199" i="15"/>
  <c r="M199" i="15"/>
  <c r="J199" i="15"/>
  <c r="R199" i="15"/>
  <c r="H199" i="15"/>
  <c r="P199" i="15"/>
  <c r="F199" i="15"/>
  <c r="N199" i="15"/>
  <c r="L199" i="15"/>
  <c r="E201" i="12" l="1"/>
  <c r="F201" i="12" s="1"/>
  <c r="G201" i="12" s="1"/>
  <c r="H201" i="12" s="1"/>
  <c r="I201" i="12" s="1"/>
  <c r="J201" i="12" s="1"/>
  <c r="K201" i="12" s="1"/>
  <c r="L201" i="12" s="1"/>
  <c r="M201" i="12" s="1"/>
  <c r="N201" i="12" s="1"/>
  <c r="O201" i="12" s="1"/>
  <c r="P201" i="12" s="1"/>
  <c r="Q201" i="12" s="1"/>
  <c r="R201" i="12" s="1"/>
  <c r="S201" i="12" s="1"/>
  <c r="T201" i="12" s="1"/>
  <c r="U201" i="12" s="1"/>
  <c r="V201" i="12" s="1"/>
  <c r="W201" i="12" s="1"/>
  <c r="X201" i="12" s="1"/>
  <c r="Y201" i="12" s="1"/>
  <c r="E162" i="12"/>
  <c r="F162" i="12" s="1"/>
  <c r="G162" i="12" s="1"/>
  <c r="H162" i="12" s="1"/>
  <c r="I162" i="12" s="1"/>
  <c r="J162" i="12" s="1"/>
  <c r="K162" i="12" s="1"/>
  <c r="L162" i="12" s="1"/>
  <c r="M162" i="12" s="1"/>
  <c r="N162" i="12" s="1"/>
  <c r="O162" i="12" s="1"/>
  <c r="P162" i="12" s="1"/>
  <c r="Q162" i="12" s="1"/>
  <c r="R162" i="12" s="1"/>
  <c r="S162" i="12" s="1"/>
  <c r="T162" i="12" s="1"/>
  <c r="U162" i="12" s="1"/>
  <c r="V162" i="12" s="1"/>
  <c r="W162" i="12" s="1"/>
  <c r="X162" i="12" s="1"/>
  <c r="Y162" i="12" s="1"/>
  <c r="E123" i="12"/>
  <c r="F123" i="12" s="1"/>
  <c r="G123" i="12" s="1"/>
  <c r="H123" i="12" s="1"/>
  <c r="I123" i="12" s="1"/>
  <c r="J123" i="12" s="1"/>
  <c r="K123" i="12" s="1"/>
  <c r="L123" i="12" s="1"/>
  <c r="M123" i="12" s="1"/>
  <c r="N123" i="12" s="1"/>
  <c r="O123" i="12" s="1"/>
  <c r="P123" i="12" s="1"/>
  <c r="Q123" i="12" s="1"/>
  <c r="R123" i="12" s="1"/>
  <c r="S123" i="12" s="1"/>
  <c r="T123" i="12" s="1"/>
  <c r="U123" i="12" s="1"/>
  <c r="V123" i="12" s="1"/>
  <c r="W123" i="12" s="1"/>
  <c r="X123" i="12" s="1"/>
  <c r="Y123" i="12" s="1"/>
  <c r="E84" i="12"/>
  <c r="F84" i="12" s="1"/>
  <c r="G84" i="12" s="1"/>
  <c r="H84" i="12" s="1"/>
  <c r="I84" i="12" s="1"/>
  <c r="J84" i="12" s="1"/>
  <c r="K84" i="12" s="1"/>
  <c r="L84" i="12" s="1"/>
  <c r="M84" i="12" s="1"/>
  <c r="N84" i="12" s="1"/>
  <c r="O84" i="12" s="1"/>
  <c r="P84" i="12" s="1"/>
  <c r="Q84" i="12" s="1"/>
  <c r="R84" i="12" s="1"/>
  <c r="S84" i="12" s="1"/>
  <c r="T84" i="12" s="1"/>
  <c r="U84" i="12" s="1"/>
  <c r="V84" i="12" s="1"/>
  <c r="W84" i="12" s="1"/>
  <c r="X84" i="12" s="1"/>
  <c r="Y84" i="12" s="1"/>
  <c r="E44" i="12"/>
  <c r="F44" i="12" s="1"/>
  <c r="G44" i="12" s="1"/>
  <c r="H44" i="12" s="1"/>
  <c r="I44" i="12" s="1"/>
  <c r="J44" i="12" s="1"/>
  <c r="K44" i="12" s="1"/>
  <c r="L44" i="12" s="1"/>
  <c r="M44" i="12" s="1"/>
  <c r="N44" i="12" s="1"/>
  <c r="O44" i="12" s="1"/>
  <c r="P44" i="12" s="1"/>
  <c r="Q44" i="12" s="1"/>
  <c r="R44" i="12" s="1"/>
  <c r="S44" i="12" s="1"/>
  <c r="T44" i="12" s="1"/>
  <c r="U44" i="12" s="1"/>
  <c r="V44" i="12" s="1"/>
  <c r="W44" i="12" s="1"/>
  <c r="X44" i="12" s="1"/>
  <c r="Y44" i="12" s="1"/>
  <c r="E5" i="12"/>
  <c r="F5" i="12" s="1"/>
  <c r="G5" i="12" s="1"/>
  <c r="H5" i="12" s="1"/>
  <c r="I5" i="12" s="1"/>
  <c r="J5" i="12" s="1"/>
  <c r="K5" i="12" s="1"/>
  <c r="L5" i="12" s="1"/>
  <c r="M5" i="12" s="1"/>
  <c r="N5" i="12" s="1"/>
  <c r="O5" i="12" s="1"/>
  <c r="P5" i="12" s="1"/>
  <c r="Q5" i="12" s="1"/>
  <c r="R5" i="12" s="1"/>
  <c r="S5" i="12" s="1"/>
  <c r="T5" i="12" s="1"/>
  <c r="U5" i="12" s="1"/>
  <c r="V5" i="12" s="1"/>
  <c r="W5" i="12" s="1"/>
  <c r="X5" i="12" s="1"/>
  <c r="Y5" i="12" s="1"/>
  <c r="E16" i="11" l="1"/>
  <c r="F16" i="11" s="1"/>
  <c r="G16" i="11" s="1"/>
  <c r="H16" i="11" s="1"/>
  <c r="I16" i="11" s="1"/>
  <c r="J16" i="11" s="1"/>
  <c r="K16" i="11" s="1"/>
  <c r="L16" i="11" s="1"/>
  <c r="M16" i="11" s="1"/>
  <c r="N16" i="11" s="1"/>
  <c r="O16" i="11" s="1"/>
  <c r="P16" i="11" s="1"/>
  <c r="Q16" i="11" s="1"/>
  <c r="R16" i="11" s="1"/>
  <c r="S16" i="11" s="1"/>
  <c r="T16" i="11" s="1"/>
  <c r="U16" i="11" s="1"/>
  <c r="E5" i="11"/>
  <c r="F5" i="11" s="1"/>
  <c r="G5" i="11" s="1"/>
  <c r="H5" i="11" s="1"/>
  <c r="I5" i="11" s="1"/>
  <c r="J5" i="11" s="1"/>
  <c r="K5" i="11" s="1"/>
  <c r="L5" i="11" s="1"/>
  <c r="M5" i="11" s="1"/>
  <c r="N5" i="11" s="1"/>
  <c r="O5" i="11" s="1"/>
  <c r="P5" i="11" s="1"/>
  <c r="Q5" i="11" s="1"/>
  <c r="R5" i="11" s="1"/>
  <c r="S5" i="11" s="1"/>
  <c r="T5" i="11" s="1"/>
  <c r="U5" i="11" s="1"/>
  <c r="V18" i="11"/>
  <c r="E22" i="10"/>
  <c r="F22" i="10" s="1"/>
  <c r="G22" i="10" s="1"/>
  <c r="H22" i="10" s="1"/>
  <c r="I22" i="10" s="1"/>
  <c r="J22" i="10" s="1"/>
  <c r="K22" i="10" s="1"/>
  <c r="L22" i="10" s="1"/>
  <c r="M22" i="10" s="1"/>
  <c r="N22" i="10" s="1"/>
  <c r="O22" i="10" s="1"/>
  <c r="P22" i="10" s="1"/>
  <c r="Q22" i="10" s="1"/>
  <c r="R22" i="10" s="1"/>
  <c r="S22" i="10" s="1"/>
  <c r="T22" i="10" s="1"/>
  <c r="U22" i="10" s="1"/>
  <c r="E5" i="10"/>
  <c r="F5" i="10" s="1"/>
  <c r="G5" i="10" s="1"/>
  <c r="H5" i="10" s="1"/>
  <c r="I5" i="10" s="1"/>
  <c r="J5" i="10" s="1"/>
  <c r="K5" i="10" s="1"/>
  <c r="L5" i="10" s="1"/>
  <c r="M5" i="10" s="1"/>
  <c r="N5" i="10" s="1"/>
  <c r="O5" i="10" s="1"/>
  <c r="P5" i="10" s="1"/>
  <c r="Q5" i="10" s="1"/>
  <c r="R5" i="10" s="1"/>
  <c r="S5" i="10" s="1"/>
  <c r="T5" i="10" s="1"/>
  <c r="U5" i="10" s="1"/>
  <c r="U30" i="20"/>
  <c r="U32" i="20"/>
  <c r="U34" i="20"/>
  <c r="V21" i="11"/>
  <c r="U38" i="20"/>
  <c r="T38" i="20"/>
  <c r="T36" i="20"/>
  <c r="T34" i="20"/>
  <c r="T32" i="20"/>
  <c r="D47" i="12"/>
  <c r="E47" i="12"/>
  <c r="F47" i="12"/>
  <c r="G47" i="12"/>
  <c r="H47" i="12"/>
  <c r="I47" i="12"/>
  <c r="J47" i="12"/>
  <c r="L47" i="12"/>
  <c r="M47" i="12"/>
  <c r="N47" i="12"/>
  <c r="O47" i="12"/>
  <c r="P47" i="12"/>
  <c r="Q47" i="12"/>
  <c r="R47" i="12"/>
  <c r="D48" i="12"/>
  <c r="E48" i="12"/>
  <c r="F48" i="12"/>
  <c r="G48" i="12"/>
  <c r="H48" i="12"/>
  <c r="I48" i="12"/>
  <c r="K48" i="12"/>
  <c r="L48" i="12"/>
  <c r="M48" i="12"/>
  <c r="N48" i="12"/>
  <c r="O48" i="12"/>
  <c r="P48" i="12"/>
  <c r="Q48" i="12"/>
  <c r="D50" i="12"/>
  <c r="F50" i="12"/>
  <c r="J50" i="12"/>
  <c r="K50" i="12"/>
  <c r="L50" i="12"/>
  <c r="R50" i="12"/>
  <c r="D51" i="12"/>
  <c r="E51" i="12"/>
  <c r="I51" i="12"/>
  <c r="J51" i="12"/>
  <c r="K51" i="12"/>
  <c r="L51" i="12"/>
  <c r="M51" i="12"/>
  <c r="Q51" i="12"/>
  <c r="R51" i="12"/>
  <c r="D52" i="12"/>
  <c r="H52" i="12"/>
  <c r="I52" i="12"/>
  <c r="J52" i="12"/>
  <c r="K52" i="12"/>
  <c r="L52" i="12"/>
  <c r="P52" i="12"/>
  <c r="Q52" i="12"/>
  <c r="R52" i="12"/>
  <c r="G53" i="12"/>
  <c r="H53" i="12"/>
  <c r="I53" i="12"/>
  <c r="J53" i="12"/>
  <c r="K53" i="12"/>
  <c r="O53" i="12"/>
  <c r="P53" i="12"/>
  <c r="Q53" i="12"/>
  <c r="R53" i="12"/>
  <c r="F54" i="12"/>
  <c r="G54" i="12"/>
  <c r="H54" i="12"/>
  <c r="I54" i="12"/>
  <c r="J54" i="12"/>
  <c r="N54" i="12"/>
  <c r="O54" i="12"/>
  <c r="P54" i="12"/>
  <c r="Q54" i="12"/>
  <c r="R54" i="12"/>
  <c r="E55" i="12"/>
  <c r="F55" i="12"/>
  <c r="G55" i="12"/>
  <c r="H55" i="12"/>
  <c r="I55" i="12"/>
  <c r="M55" i="12"/>
  <c r="N55" i="12"/>
  <c r="O55" i="12"/>
  <c r="P55" i="12"/>
  <c r="Q55" i="12"/>
  <c r="D56" i="12"/>
  <c r="E56" i="12"/>
  <c r="F56" i="12"/>
  <c r="G56" i="12"/>
  <c r="H56" i="12"/>
  <c r="L56" i="12"/>
  <c r="M56" i="12"/>
  <c r="N56" i="12"/>
  <c r="O56" i="12"/>
  <c r="P56" i="12"/>
  <c r="D59" i="12"/>
  <c r="E59" i="12"/>
  <c r="F59" i="12"/>
  <c r="G59" i="12"/>
  <c r="K59" i="12"/>
  <c r="L59" i="12"/>
  <c r="M59" i="12"/>
  <c r="N59" i="12"/>
  <c r="O59" i="12"/>
  <c r="D60" i="12"/>
  <c r="E60" i="12"/>
  <c r="F60" i="12"/>
  <c r="J60" i="12"/>
  <c r="K60" i="12"/>
  <c r="L60" i="12"/>
  <c r="M60" i="12"/>
  <c r="N60" i="12"/>
  <c r="R60" i="12"/>
  <c r="D61" i="12"/>
  <c r="E61" i="12"/>
  <c r="I61" i="12"/>
  <c r="J61" i="12"/>
  <c r="K61" i="12"/>
  <c r="L61" i="12"/>
  <c r="M61" i="12"/>
  <c r="Q61" i="12"/>
  <c r="R61" i="12"/>
  <c r="D62" i="12"/>
  <c r="H62" i="12"/>
  <c r="I62" i="12"/>
  <c r="J62" i="12"/>
  <c r="K62" i="12"/>
  <c r="L62" i="12"/>
  <c r="P62" i="12"/>
  <c r="Q62" i="12"/>
  <c r="R62" i="12"/>
  <c r="G63" i="12"/>
  <c r="H63" i="12"/>
  <c r="I63" i="12"/>
  <c r="J63" i="12"/>
  <c r="K63" i="12"/>
  <c r="O63" i="12"/>
  <c r="P63" i="12"/>
  <c r="Q63" i="12"/>
  <c r="R63" i="12"/>
  <c r="F64" i="12"/>
  <c r="G64" i="12"/>
  <c r="H64" i="12"/>
  <c r="I64" i="12"/>
  <c r="J64" i="12"/>
  <c r="N64" i="12"/>
  <c r="O64" i="12"/>
  <c r="P64" i="12"/>
  <c r="Q64" i="12"/>
  <c r="R64" i="12"/>
  <c r="E65" i="12"/>
  <c r="F65" i="12"/>
  <c r="G65" i="12"/>
  <c r="H65" i="12"/>
  <c r="I65" i="12"/>
  <c r="M65" i="12"/>
  <c r="N65" i="12"/>
  <c r="O65" i="12"/>
  <c r="P65" i="12"/>
  <c r="Q65" i="12"/>
  <c r="D66" i="12"/>
  <c r="E66" i="12"/>
  <c r="F66" i="12"/>
  <c r="G66" i="12"/>
  <c r="H66" i="12"/>
  <c r="L66" i="12"/>
  <c r="M66" i="12"/>
  <c r="N66" i="12"/>
  <c r="O66" i="12"/>
  <c r="P66" i="12"/>
  <c r="D67" i="12"/>
  <c r="E67" i="12"/>
  <c r="F67" i="12"/>
  <c r="G67" i="12"/>
  <c r="K67" i="12"/>
  <c r="L67" i="12"/>
  <c r="M67" i="12"/>
  <c r="N67" i="12"/>
  <c r="O67" i="12"/>
  <c r="D69" i="12"/>
  <c r="E69" i="12"/>
  <c r="F69" i="12"/>
  <c r="J69" i="12"/>
  <c r="K69" i="12"/>
  <c r="L69" i="12"/>
  <c r="M69" i="12"/>
  <c r="N69" i="12"/>
  <c r="R69" i="12"/>
  <c r="D70" i="12"/>
  <c r="E70" i="12"/>
  <c r="I70" i="12"/>
  <c r="J70" i="12"/>
  <c r="K70" i="12"/>
  <c r="L70" i="12"/>
  <c r="M70" i="12"/>
  <c r="Q70" i="12"/>
  <c r="R70" i="12"/>
  <c r="D71" i="12"/>
  <c r="H71" i="12"/>
  <c r="I71" i="12"/>
  <c r="J71" i="12"/>
  <c r="K71" i="12"/>
  <c r="L71" i="12"/>
  <c r="P71" i="12"/>
  <c r="Q71" i="12"/>
  <c r="R71" i="12"/>
  <c r="G72" i="12"/>
  <c r="H72" i="12"/>
  <c r="I72" i="12"/>
  <c r="J72" i="12"/>
  <c r="K72" i="12"/>
  <c r="O72" i="12"/>
  <c r="P72" i="12"/>
  <c r="Q72" i="12"/>
  <c r="R72" i="12"/>
  <c r="F74" i="12"/>
  <c r="G74" i="12"/>
  <c r="H74" i="12"/>
  <c r="I74" i="12"/>
  <c r="J74" i="12"/>
  <c r="N74" i="12"/>
  <c r="O74" i="12"/>
  <c r="P74" i="12"/>
  <c r="Q74" i="12"/>
  <c r="R74" i="12"/>
  <c r="E75" i="12"/>
  <c r="F75" i="12"/>
  <c r="G75" i="12"/>
  <c r="H75" i="12"/>
  <c r="I75" i="12"/>
  <c r="M75" i="12"/>
  <c r="N75" i="12"/>
  <c r="O75" i="12"/>
  <c r="P75" i="12"/>
  <c r="Q75" i="12"/>
  <c r="D76" i="12"/>
  <c r="E76" i="12"/>
  <c r="F76" i="12"/>
  <c r="G76" i="12"/>
  <c r="H76" i="12"/>
  <c r="L76" i="12"/>
  <c r="M76" i="12"/>
  <c r="N76" i="12"/>
  <c r="O76" i="12"/>
  <c r="P76" i="12"/>
  <c r="D77" i="12"/>
  <c r="E77" i="12"/>
  <c r="F77" i="12"/>
  <c r="G77" i="12"/>
  <c r="K77" i="12"/>
  <c r="L77" i="12"/>
  <c r="M77" i="12"/>
  <c r="N77" i="12"/>
  <c r="O77" i="12"/>
  <c r="S77" i="12"/>
  <c r="S76" i="12"/>
  <c r="S75" i="12"/>
  <c r="S72" i="12"/>
  <c r="S67" i="12"/>
  <c r="S66" i="12"/>
  <c r="S65" i="12"/>
  <c r="S64" i="12"/>
  <c r="S63" i="12"/>
  <c r="S59" i="12"/>
  <c r="S56" i="12"/>
  <c r="S55" i="12"/>
  <c r="S54" i="12"/>
  <c r="S53" i="12"/>
  <c r="S47" i="12"/>
  <c r="D8" i="12"/>
  <c r="H8" i="12"/>
  <c r="I8" i="12"/>
  <c r="J8" i="12"/>
  <c r="K8" i="12"/>
  <c r="L8" i="12"/>
  <c r="P8" i="12"/>
  <c r="Q8" i="12"/>
  <c r="R8" i="12"/>
  <c r="G9" i="12"/>
  <c r="H9" i="12"/>
  <c r="I9" i="12"/>
  <c r="J9" i="12"/>
  <c r="K9" i="12"/>
  <c r="O9" i="12"/>
  <c r="P9" i="12"/>
  <c r="Q9" i="12"/>
  <c r="R9" i="12"/>
  <c r="F11" i="12"/>
  <c r="G11" i="12"/>
  <c r="H11" i="12"/>
  <c r="N11" i="12"/>
  <c r="O11" i="12"/>
  <c r="P11" i="12"/>
  <c r="G12" i="12"/>
  <c r="H12" i="12"/>
  <c r="J12" i="12"/>
  <c r="M12" i="12"/>
  <c r="N12" i="12"/>
  <c r="O12" i="12"/>
  <c r="P12" i="12"/>
  <c r="R12" i="12"/>
  <c r="D13" i="12"/>
  <c r="E13" i="12"/>
  <c r="F13" i="12"/>
  <c r="G13" i="12"/>
  <c r="I13" i="12"/>
  <c r="I131" i="12" s="1"/>
  <c r="L13" i="12"/>
  <c r="M13" i="12"/>
  <c r="N13" i="12"/>
  <c r="O13" i="12"/>
  <c r="Q13" i="12"/>
  <c r="D14" i="12"/>
  <c r="E14" i="12"/>
  <c r="F14" i="12"/>
  <c r="H14" i="12"/>
  <c r="K14" i="12"/>
  <c r="L14" i="12"/>
  <c r="M14" i="12"/>
  <c r="N14" i="12"/>
  <c r="P14" i="12"/>
  <c r="P132" i="12" s="1"/>
  <c r="D15" i="12"/>
  <c r="E15" i="12"/>
  <c r="G15" i="12"/>
  <c r="J15" i="12"/>
  <c r="K15" i="12"/>
  <c r="L15" i="12"/>
  <c r="M15" i="12"/>
  <c r="O15" i="12"/>
  <c r="O133" i="12" s="1"/>
  <c r="R15" i="12"/>
  <c r="D16" i="12"/>
  <c r="F16" i="12"/>
  <c r="I16" i="12"/>
  <c r="J16" i="12"/>
  <c r="K16" i="12"/>
  <c r="L16" i="12"/>
  <c r="N16" i="12"/>
  <c r="Q16" i="12"/>
  <c r="R16" i="12"/>
  <c r="E17" i="12"/>
  <c r="E135" i="12" s="1"/>
  <c r="H17" i="12"/>
  <c r="I17" i="12"/>
  <c r="J17" i="12"/>
  <c r="K17" i="12"/>
  <c r="M17" i="12"/>
  <c r="P17" i="12"/>
  <c r="Q17" i="12"/>
  <c r="R17" i="12"/>
  <c r="D20" i="12"/>
  <c r="G20" i="12"/>
  <c r="I20" i="12"/>
  <c r="J20" i="12"/>
  <c r="L20" i="12"/>
  <c r="O20" i="12"/>
  <c r="Q20" i="12"/>
  <c r="R20" i="12"/>
  <c r="F21" i="12"/>
  <c r="G21" i="12"/>
  <c r="H21" i="12"/>
  <c r="I21" i="12"/>
  <c r="K21" i="12"/>
  <c r="N21" i="12"/>
  <c r="O21" i="12"/>
  <c r="P21" i="12"/>
  <c r="Q21" i="12"/>
  <c r="E22" i="12"/>
  <c r="F22" i="12"/>
  <c r="G22" i="12"/>
  <c r="H22" i="12"/>
  <c r="J22" i="12"/>
  <c r="M22" i="12"/>
  <c r="N22" i="12"/>
  <c r="O22" i="12"/>
  <c r="P22" i="12"/>
  <c r="R22" i="12"/>
  <c r="D23" i="12"/>
  <c r="E23" i="12"/>
  <c r="F23" i="12"/>
  <c r="G23" i="12"/>
  <c r="I23" i="12"/>
  <c r="L23" i="12"/>
  <c r="M23" i="12"/>
  <c r="N23" i="12"/>
  <c r="O23" i="12"/>
  <c r="Q23" i="12"/>
  <c r="D24" i="12"/>
  <c r="E24" i="12"/>
  <c r="F24" i="12"/>
  <c r="H24" i="12"/>
  <c r="K24" i="12"/>
  <c r="L24" i="12"/>
  <c r="M24" i="12"/>
  <c r="N24" i="12"/>
  <c r="P24" i="12"/>
  <c r="D25" i="12"/>
  <c r="E25" i="12"/>
  <c r="G25" i="12"/>
  <c r="J25" i="12"/>
  <c r="K25" i="12"/>
  <c r="L25" i="12"/>
  <c r="M25" i="12"/>
  <c r="O25" i="12"/>
  <c r="O143" i="12" s="1"/>
  <c r="R25" i="12"/>
  <c r="D26" i="12"/>
  <c r="F26" i="12"/>
  <c r="I26" i="12"/>
  <c r="J26" i="12"/>
  <c r="K26" i="12"/>
  <c r="L26" i="12"/>
  <c r="N26" i="12"/>
  <c r="Q26" i="12"/>
  <c r="R26" i="12"/>
  <c r="E27" i="12"/>
  <c r="H27" i="12"/>
  <c r="I27" i="12"/>
  <c r="J27" i="12"/>
  <c r="K27" i="12"/>
  <c r="M27" i="12"/>
  <c r="M145" i="12" s="1"/>
  <c r="P27" i="12"/>
  <c r="Q27" i="12"/>
  <c r="R27" i="12"/>
  <c r="D28" i="12"/>
  <c r="G28" i="12"/>
  <c r="H28" i="12"/>
  <c r="I28" i="12"/>
  <c r="J28" i="12"/>
  <c r="L28" i="12"/>
  <c r="O28" i="12"/>
  <c r="P28" i="12"/>
  <c r="Q28" i="12"/>
  <c r="R28" i="12"/>
  <c r="F30" i="12"/>
  <c r="G30" i="12"/>
  <c r="H30" i="12"/>
  <c r="I30" i="12"/>
  <c r="K30" i="12"/>
  <c r="K148" i="12" s="1"/>
  <c r="N30" i="12"/>
  <c r="O30" i="12"/>
  <c r="P30" i="12"/>
  <c r="Q30" i="12"/>
  <c r="E31" i="12"/>
  <c r="F31" i="12"/>
  <c r="G31" i="12"/>
  <c r="H31" i="12"/>
  <c r="J31" i="12"/>
  <c r="M31" i="12"/>
  <c r="N31" i="12"/>
  <c r="O31" i="12"/>
  <c r="P31" i="12"/>
  <c r="R31" i="12"/>
  <c r="D32" i="12"/>
  <c r="E32" i="12"/>
  <c r="F32" i="12"/>
  <c r="G32" i="12"/>
  <c r="I32" i="12"/>
  <c r="I150" i="12" s="1"/>
  <c r="L32" i="12"/>
  <c r="M32" i="12"/>
  <c r="N32" i="12"/>
  <c r="O32" i="12"/>
  <c r="Q32" i="12"/>
  <c r="D33" i="12"/>
  <c r="E33" i="12"/>
  <c r="F33" i="12"/>
  <c r="H33" i="12"/>
  <c r="K33" i="12"/>
  <c r="L33" i="12"/>
  <c r="M33" i="12"/>
  <c r="N33" i="12"/>
  <c r="P33" i="12"/>
  <c r="D35" i="12"/>
  <c r="E35" i="12"/>
  <c r="J35" i="12"/>
  <c r="K35" i="12"/>
  <c r="L35" i="12"/>
  <c r="M35" i="12"/>
  <c r="R35" i="12"/>
  <c r="D36" i="12"/>
  <c r="F36" i="12"/>
  <c r="I36" i="12"/>
  <c r="J36" i="12"/>
  <c r="K36" i="12"/>
  <c r="L36" i="12"/>
  <c r="N36" i="12"/>
  <c r="Q36" i="12"/>
  <c r="R36" i="12"/>
  <c r="E37" i="12"/>
  <c r="H37" i="12"/>
  <c r="I37" i="12"/>
  <c r="J37" i="12"/>
  <c r="K37" i="12"/>
  <c r="M37" i="12"/>
  <c r="P37" i="12"/>
  <c r="Q37" i="12"/>
  <c r="R37" i="12"/>
  <c r="D38" i="12"/>
  <c r="G38" i="12"/>
  <c r="H38" i="12"/>
  <c r="I38" i="12"/>
  <c r="J38" i="12"/>
  <c r="L38" i="12"/>
  <c r="O38" i="12"/>
  <c r="P38" i="12"/>
  <c r="Q38" i="12"/>
  <c r="R38" i="12"/>
  <c r="S33" i="12"/>
  <c r="S32" i="12"/>
  <c r="S31" i="12"/>
  <c r="S30" i="12"/>
  <c r="S27" i="12"/>
  <c r="S24" i="12"/>
  <c r="S23" i="12"/>
  <c r="S22" i="12"/>
  <c r="S21" i="12"/>
  <c r="S17" i="12"/>
  <c r="S14" i="12"/>
  <c r="S13" i="12"/>
  <c r="S12" i="12"/>
  <c r="S11" i="12"/>
  <c r="S8" i="12"/>
  <c r="S126" i="12" s="1"/>
  <c r="Q141" i="12" l="1"/>
  <c r="K139" i="12"/>
  <c r="J130" i="12"/>
  <c r="F134" i="12"/>
  <c r="F154" i="12"/>
  <c r="J149" i="12"/>
  <c r="L138" i="12"/>
  <c r="D146" i="12"/>
  <c r="H142" i="12"/>
  <c r="G143" i="12"/>
  <c r="N144" i="12"/>
  <c r="R140" i="12"/>
  <c r="V27" i="10"/>
  <c r="V33" i="10"/>
  <c r="V25" i="10"/>
  <c r="V29" i="10"/>
  <c r="S145" i="12"/>
  <c r="E155" i="12"/>
  <c r="D156" i="12"/>
  <c r="F144" i="12"/>
  <c r="J140" i="12"/>
  <c r="M135" i="12"/>
  <c r="Q131" i="12"/>
  <c r="G133" i="12"/>
  <c r="E145" i="12"/>
  <c r="I141" i="12"/>
  <c r="N134" i="12"/>
  <c r="R130" i="12"/>
  <c r="H151" i="12"/>
  <c r="L146" i="12"/>
  <c r="P142" i="12"/>
  <c r="D138" i="12"/>
  <c r="H132" i="12"/>
  <c r="S135" i="12"/>
  <c r="L156" i="12"/>
  <c r="M155" i="12"/>
  <c r="N154" i="12"/>
  <c r="P151" i="12"/>
  <c r="Q150" i="12"/>
  <c r="R149" i="12"/>
  <c r="S132" i="12"/>
  <c r="S142" i="12"/>
  <c r="S151" i="12"/>
  <c r="O156" i="12"/>
  <c r="H155" i="12"/>
  <c r="Q154" i="12"/>
  <c r="I154" i="12"/>
  <c r="R153" i="12"/>
  <c r="J153" i="12"/>
  <c r="K151" i="12"/>
  <c r="L150" i="12"/>
  <c r="D150" i="12"/>
  <c r="M149" i="12"/>
  <c r="E149" i="12"/>
  <c r="N148" i="12"/>
  <c r="F148" i="12"/>
  <c r="O127" i="12"/>
  <c r="G127" i="12"/>
  <c r="P126" i="12"/>
  <c r="H126" i="12"/>
  <c r="G156" i="12"/>
  <c r="P155" i="12"/>
  <c r="P127" i="12"/>
  <c r="H127" i="12"/>
  <c r="Q126" i="12"/>
  <c r="I126" i="12"/>
  <c r="S68" i="12"/>
  <c r="S48" i="12"/>
  <c r="K127" i="12"/>
  <c r="L126" i="12"/>
  <c r="D126" i="12"/>
  <c r="S15" i="12"/>
  <c r="S133" i="12" s="1"/>
  <c r="S25" i="12"/>
  <c r="S143" i="12" s="1"/>
  <c r="S35" i="12"/>
  <c r="N38" i="12"/>
  <c r="N156" i="12" s="1"/>
  <c r="F38" i="12"/>
  <c r="F156" i="12" s="1"/>
  <c r="O37" i="12"/>
  <c r="O155" i="12" s="1"/>
  <c r="G37" i="12"/>
  <c r="G155" i="12" s="1"/>
  <c r="P36" i="12"/>
  <c r="P154" i="12" s="1"/>
  <c r="H36" i="12"/>
  <c r="H154" i="12" s="1"/>
  <c r="Q35" i="12"/>
  <c r="Q153" i="12" s="1"/>
  <c r="I35" i="12"/>
  <c r="I153" i="12" s="1"/>
  <c r="R33" i="12"/>
  <c r="R151" i="12" s="1"/>
  <c r="J33" i="12"/>
  <c r="J151" i="12" s="1"/>
  <c r="K32" i="12"/>
  <c r="K150" i="12" s="1"/>
  <c r="L31" i="12"/>
  <c r="L149" i="12" s="1"/>
  <c r="D31" i="12"/>
  <c r="D149" i="12" s="1"/>
  <c r="N28" i="12"/>
  <c r="N146" i="12" s="1"/>
  <c r="F28" i="12"/>
  <c r="F146" i="12" s="1"/>
  <c r="O27" i="12"/>
  <c r="O145" i="12" s="1"/>
  <c r="G27" i="12"/>
  <c r="G145" i="12" s="1"/>
  <c r="P26" i="12"/>
  <c r="P144" i="12" s="1"/>
  <c r="H26" i="12"/>
  <c r="H144" i="12" s="1"/>
  <c r="Q25" i="12"/>
  <c r="Q143" i="12" s="1"/>
  <c r="I25" i="12"/>
  <c r="I143" i="12" s="1"/>
  <c r="R24" i="12"/>
  <c r="R142" i="12" s="1"/>
  <c r="J24" i="12"/>
  <c r="J142" i="12" s="1"/>
  <c r="K23" i="12"/>
  <c r="K141" i="12" s="1"/>
  <c r="M21" i="12"/>
  <c r="M139" i="12" s="1"/>
  <c r="E21" i="12"/>
  <c r="E139" i="12" s="1"/>
  <c r="O17" i="12"/>
  <c r="O135" i="12" s="1"/>
  <c r="G17" i="12"/>
  <c r="G135" i="12" s="1"/>
  <c r="P16" i="12"/>
  <c r="P134" i="12" s="1"/>
  <c r="H16" i="12"/>
  <c r="H134" i="12" s="1"/>
  <c r="Q15" i="12"/>
  <c r="Q133" i="12" s="1"/>
  <c r="I15" i="12"/>
  <c r="I133" i="12" s="1"/>
  <c r="R14" i="12"/>
  <c r="R132" i="12" s="1"/>
  <c r="J14" i="12"/>
  <c r="J132" i="12" s="1"/>
  <c r="K13" i="12"/>
  <c r="K131" i="12" s="1"/>
  <c r="L12" i="12"/>
  <c r="L130" i="12" s="1"/>
  <c r="D12" i="12"/>
  <c r="D130" i="12" s="1"/>
  <c r="E11" i="12"/>
  <c r="Q88" i="12"/>
  <c r="I88" i="12"/>
  <c r="R87" i="12"/>
  <c r="J87" i="12"/>
  <c r="P88" i="12"/>
  <c r="H88" i="12"/>
  <c r="Q87" i="12"/>
  <c r="I87" i="12"/>
  <c r="S37" i="12"/>
  <c r="S155" i="12" s="1"/>
  <c r="O35" i="12"/>
  <c r="O153" i="12" s="1"/>
  <c r="G35" i="12"/>
  <c r="G153" i="12" s="1"/>
  <c r="O107" i="12"/>
  <c r="G107" i="12"/>
  <c r="P106" i="12"/>
  <c r="H106" i="12"/>
  <c r="Q105" i="12"/>
  <c r="I105" i="12"/>
  <c r="R104" i="12"/>
  <c r="J104" i="12"/>
  <c r="K103" i="12"/>
  <c r="L102" i="12"/>
  <c r="D102" i="12"/>
  <c r="M101" i="12"/>
  <c r="E101" i="12"/>
  <c r="N100" i="12"/>
  <c r="F100" i="12"/>
  <c r="O99" i="12"/>
  <c r="G99" i="12"/>
  <c r="P96" i="12"/>
  <c r="H96" i="12"/>
  <c r="Q95" i="12"/>
  <c r="I95" i="12"/>
  <c r="R94" i="12"/>
  <c r="J94" i="12"/>
  <c r="K93" i="12"/>
  <c r="L92" i="12"/>
  <c r="D92" i="12"/>
  <c r="M91" i="12"/>
  <c r="E91" i="12"/>
  <c r="N50" i="12"/>
  <c r="N129" i="12" s="1"/>
  <c r="O88" i="12"/>
  <c r="G88" i="12"/>
  <c r="P87" i="12"/>
  <c r="H87" i="12"/>
  <c r="R112" i="12"/>
  <c r="J112" i="12"/>
  <c r="K111" i="12"/>
  <c r="L110" i="12"/>
  <c r="D110" i="12"/>
  <c r="M109" i="12"/>
  <c r="E109" i="12"/>
  <c r="N107" i="12"/>
  <c r="F107" i="12"/>
  <c r="O106" i="12"/>
  <c r="G106" i="12"/>
  <c r="P105" i="12"/>
  <c r="H105" i="12"/>
  <c r="Q104" i="12"/>
  <c r="I104" i="12"/>
  <c r="R103" i="12"/>
  <c r="J103" i="12"/>
  <c r="K102" i="12"/>
  <c r="L101" i="12"/>
  <c r="D101" i="12"/>
  <c r="M100" i="12"/>
  <c r="E100" i="12"/>
  <c r="N99" i="12"/>
  <c r="F99" i="12"/>
  <c r="O96" i="12"/>
  <c r="G96" i="12"/>
  <c r="P95" i="12"/>
  <c r="H95" i="12"/>
  <c r="Q94" i="12"/>
  <c r="I94" i="12"/>
  <c r="R93" i="12"/>
  <c r="J93" i="12"/>
  <c r="K92" i="12"/>
  <c r="L91" i="12"/>
  <c r="D91" i="12"/>
  <c r="M50" i="12"/>
  <c r="M49" i="12"/>
  <c r="E50" i="12"/>
  <c r="F90" i="12" s="1"/>
  <c r="K11" i="12"/>
  <c r="K129" i="12" s="1"/>
  <c r="M117" i="12"/>
  <c r="E117" i="12"/>
  <c r="N116" i="12"/>
  <c r="F116" i="12"/>
  <c r="O115" i="12"/>
  <c r="G115" i="12"/>
  <c r="P114" i="12"/>
  <c r="H114" i="12"/>
  <c r="Q112" i="12"/>
  <c r="I112" i="12"/>
  <c r="R111" i="12"/>
  <c r="J111" i="12"/>
  <c r="K110" i="12"/>
  <c r="L109" i="12"/>
  <c r="D109" i="12"/>
  <c r="M107" i="12"/>
  <c r="E107" i="12"/>
  <c r="N106" i="12"/>
  <c r="F106" i="12"/>
  <c r="O105" i="12"/>
  <c r="G105" i="12"/>
  <c r="P104" i="12"/>
  <c r="H104" i="12"/>
  <c r="Q103" i="12"/>
  <c r="I103" i="12"/>
  <c r="R102" i="12"/>
  <c r="J102" i="12"/>
  <c r="K101" i="12"/>
  <c r="L100" i="12"/>
  <c r="D100" i="12"/>
  <c r="M99" i="12"/>
  <c r="E99" i="12"/>
  <c r="N96" i="12"/>
  <c r="F96" i="12"/>
  <c r="O95" i="12"/>
  <c r="G95" i="12"/>
  <c r="P94" i="12"/>
  <c r="H94" i="12"/>
  <c r="Q93" i="12"/>
  <c r="I93" i="12"/>
  <c r="R92" i="12"/>
  <c r="J92" i="12"/>
  <c r="K91" i="12"/>
  <c r="L90" i="12"/>
  <c r="D90" i="12"/>
  <c r="M30" i="12"/>
  <c r="M148" i="12" s="1"/>
  <c r="E30" i="12"/>
  <c r="E148" i="12" s="1"/>
  <c r="L22" i="12"/>
  <c r="L140" i="12" s="1"/>
  <c r="D22" i="12"/>
  <c r="D140" i="12" s="1"/>
  <c r="N20" i="12"/>
  <c r="N138" i="12" s="1"/>
  <c r="F20" i="12"/>
  <c r="F138" i="12" s="1"/>
  <c r="M11" i="12"/>
  <c r="S87" i="12"/>
  <c r="L117" i="12"/>
  <c r="D117" i="12"/>
  <c r="M116" i="12"/>
  <c r="E116" i="12"/>
  <c r="N115" i="12"/>
  <c r="F115" i="12"/>
  <c r="O114" i="12"/>
  <c r="G114" i="12"/>
  <c r="P112" i="12"/>
  <c r="H112" i="12"/>
  <c r="Q111" i="12"/>
  <c r="I111" i="12"/>
  <c r="R110" i="12"/>
  <c r="J110" i="12"/>
  <c r="K109" i="12"/>
  <c r="S16" i="12"/>
  <c r="S134" i="12" s="1"/>
  <c r="S26" i="12"/>
  <c r="S144" i="12" s="1"/>
  <c r="S36" i="12"/>
  <c r="S154" i="12" s="1"/>
  <c r="M38" i="12"/>
  <c r="M156" i="12" s="1"/>
  <c r="E38" i="12"/>
  <c r="E156" i="12" s="1"/>
  <c r="N37" i="12"/>
  <c r="N155" i="12" s="1"/>
  <c r="F37" i="12"/>
  <c r="F155" i="12" s="1"/>
  <c r="O36" i="12"/>
  <c r="O154" i="12" s="1"/>
  <c r="G36" i="12"/>
  <c r="G154" i="12" s="1"/>
  <c r="P35" i="12"/>
  <c r="P153" i="12" s="1"/>
  <c r="H35" i="12"/>
  <c r="H153" i="12" s="1"/>
  <c r="Q33" i="12"/>
  <c r="Q151" i="12" s="1"/>
  <c r="I33" i="12"/>
  <c r="I151" i="12" s="1"/>
  <c r="R32" i="12"/>
  <c r="R150" i="12" s="1"/>
  <c r="J32" i="12"/>
  <c r="J150" i="12" s="1"/>
  <c r="J189" i="12" s="1"/>
  <c r="K31" i="12"/>
  <c r="K149" i="12" s="1"/>
  <c r="K188" i="12" s="1"/>
  <c r="L29" i="12"/>
  <c r="L30" i="12"/>
  <c r="L148" i="12" s="1"/>
  <c r="L187" i="12" s="1"/>
  <c r="D29" i="12"/>
  <c r="D30" i="12"/>
  <c r="D148" i="12" s="1"/>
  <c r="D187" i="12" s="1"/>
  <c r="M28" i="12"/>
  <c r="M146" i="12" s="1"/>
  <c r="E28" i="12"/>
  <c r="E146" i="12" s="1"/>
  <c r="N27" i="12"/>
  <c r="N145" i="12" s="1"/>
  <c r="N184" i="12" s="1"/>
  <c r="F27" i="12"/>
  <c r="F145" i="12" s="1"/>
  <c r="O26" i="12"/>
  <c r="O144" i="12" s="1"/>
  <c r="O183" i="12" s="1"/>
  <c r="G26" i="12"/>
  <c r="G144" i="12" s="1"/>
  <c r="P25" i="12"/>
  <c r="P143" i="12" s="1"/>
  <c r="H25" i="12"/>
  <c r="H143" i="12" s="1"/>
  <c r="H182" i="12" s="1"/>
  <c r="Q24" i="12"/>
  <c r="Q142" i="12" s="1"/>
  <c r="Q181" i="12" s="1"/>
  <c r="I24" i="12"/>
  <c r="I142" i="12" s="1"/>
  <c r="I181" i="12" s="1"/>
  <c r="R23" i="12"/>
  <c r="R141" i="12" s="1"/>
  <c r="R180" i="12" s="1"/>
  <c r="J23" i="12"/>
  <c r="J141" i="12" s="1"/>
  <c r="K22" i="12"/>
  <c r="K140" i="12" s="1"/>
  <c r="K179" i="12" s="1"/>
  <c r="L21" i="12"/>
  <c r="L139" i="12" s="1"/>
  <c r="L178" i="12" s="1"/>
  <c r="D21" i="12"/>
  <c r="D139" i="12" s="1"/>
  <c r="M20" i="12"/>
  <c r="M138" i="12" s="1"/>
  <c r="E20" i="12"/>
  <c r="E138" i="12" s="1"/>
  <c r="N17" i="12"/>
  <c r="N135" i="12" s="1"/>
  <c r="N174" i="12" s="1"/>
  <c r="F17" i="12"/>
  <c r="F135" i="12" s="1"/>
  <c r="F174" i="12" s="1"/>
  <c r="O16" i="12"/>
  <c r="O134" i="12" s="1"/>
  <c r="G16" i="12"/>
  <c r="G134" i="12" s="1"/>
  <c r="P15" i="12"/>
  <c r="P133" i="12" s="1"/>
  <c r="P172" i="12" s="1"/>
  <c r="H15" i="12"/>
  <c r="H133" i="12" s="1"/>
  <c r="Q14" i="12"/>
  <c r="Q132" i="12" s="1"/>
  <c r="Q171" i="12" s="1"/>
  <c r="I14" i="12"/>
  <c r="I132" i="12" s="1"/>
  <c r="R13" i="12"/>
  <c r="R131" i="12" s="1"/>
  <c r="J13" i="12"/>
  <c r="J131" i="12" s="1"/>
  <c r="J170" i="12" s="1"/>
  <c r="K12" i="12"/>
  <c r="K130" i="12" s="1"/>
  <c r="L11" i="12"/>
  <c r="L129" i="12" s="1"/>
  <c r="D11" i="12"/>
  <c r="D129" i="12" s="1"/>
  <c r="N9" i="12"/>
  <c r="N127" i="12" s="1"/>
  <c r="F9" i="12"/>
  <c r="F127" i="12" s="1"/>
  <c r="O8" i="12"/>
  <c r="O126" i="12" s="1"/>
  <c r="G8" i="12"/>
  <c r="G126" i="12" s="1"/>
  <c r="S9" i="12"/>
  <c r="S20" i="12"/>
  <c r="S138" i="12" s="1"/>
  <c r="S28" i="12"/>
  <c r="S146" i="12" s="1"/>
  <c r="S38" i="12"/>
  <c r="S156" i="12" s="1"/>
  <c r="K38" i="12"/>
  <c r="K156" i="12" s="1"/>
  <c r="L37" i="12"/>
  <c r="L155" i="12" s="1"/>
  <c r="D37" i="12"/>
  <c r="D155" i="12" s="1"/>
  <c r="M36" i="12"/>
  <c r="M154" i="12" s="1"/>
  <c r="E36" i="12"/>
  <c r="E154" i="12" s="1"/>
  <c r="N35" i="12"/>
  <c r="N153" i="12" s="1"/>
  <c r="F35" i="12"/>
  <c r="F153" i="12" s="1"/>
  <c r="O33" i="12"/>
  <c r="O151" i="12" s="1"/>
  <c r="G33" i="12"/>
  <c r="G151" i="12" s="1"/>
  <c r="P32" i="12"/>
  <c r="P150" i="12" s="1"/>
  <c r="H32" i="12"/>
  <c r="H150" i="12" s="1"/>
  <c r="I189" i="12" s="1"/>
  <c r="Q31" i="12"/>
  <c r="Q149" i="12" s="1"/>
  <c r="I31" i="12"/>
  <c r="I149" i="12" s="1"/>
  <c r="R30" i="12"/>
  <c r="R148" i="12" s="1"/>
  <c r="J30" i="12"/>
  <c r="J148" i="12" s="1"/>
  <c r="K28" i="12"/>
  <c r="K146" i="12" s="1"/>
  <c r="L185" i="12" s="1"/>
  <c r="L27" i="12"/>
  <c r="L145" i="12" s="1"/>
  <c r="D27" i="12"/>
  <c r="D145" i="12" s="1"/>
  <c r="E184" i="12" s="1"/>
  <c r="M26" i="12"/>
  <c r="M144" i="12" s="1"/>
  <c r="E26" i="12"/>
  <c r="E144" i="12" s="1"/>
  <c r="N25" i="12"/>
  <c r="N143" i="12" s="1"/>
  <c r="F25" i="12"/>
  <c r="F143" i="12" s="1"/>
  <c r="O24" i="12"/>
  <c r="O142" i="12" s="1"/>
  <c r="G24" i="12"/>
  <c r="G142" i="12" s="1"/>
  <c r="P23" i="12"/>
  <c r="P141" i="12" s="1"/>
  <c r="H23" i="12"/>
  <c r="H141" i="12" s="1"/>
  <c r="Q22" i="12"/>
  <c r="Q140" i="12" s="1"/>
  <c r="I22" i="12"/>
  <c r="I140" i="12" s="1"/>
  <c r="R21" i="12"/>
  <c r="R139" i="12" s="1"/>
  <c r="J21" i="12"/>
  <c r="J139" i="12" s="1"/>
  <c r="K20" i="12"/>
  <c r="K138" i="12" s="1"/>
  <c r="L17" i="12"/>
  <c r="L135" i="12" s="1"/>
  <c r="D17" i="12"/>
  <c r="D135" i="12" s="1"/>
  <c r="E174" i="12" s="1"/>
  <c r="M16" i="12"/>
  <c r="M134" i="12" s="1"/>
  <c r="N173" i="12" s="1"/>
  <c r="E16" i="12"/>
  <c r="E134" i="12" s="1"/>
  <c r="F173" i="12" s="1"/>
  <c r="N15" i="12"/>
  <c r="N133" i="12" s="1"/>
  <c r="F15" i="12"/>
  <c r="F133" i="12" s="1"/>
  <c r="O14" i="12"/>
  <c r="O132" i="12" s="1"/>
  <c r="G14" i="12"/>
  <c r="G132" i="12" s="1"/>
  <c r="P13" i="12"/>
  <c r="P131" i="12" s="1"/>
  <c r="H13" i="12"/>
  <c r="H131" i="12" s="1"/>
  <c r="I170" i="12" s="1"/>
  <c r="Q12" i="12"/>
  <c r="Q130" i="12" s="1"/>
  <c r="I12" i="12"/>
  <c r="I130" i="12" s="1"/>
  <c r="J169" i="12" s="1"/>
  <c r="R11" i="12"/>
  <c r="R129" i="12" s="1"/>
  <c r="J11" i="12"/>
  <c r="J129" i="12" s="1"/>
  <c r="M9" i="12"/>
  <c r="M127" i="12" s="1"/>
  <c r="E9" i="12"/>
  <c r="E127" i="12" s="1"/>
  <c r="N8" i="12"/>
  <c r="N126" i="12" s="1"/>
  <c r="F8" i="12"/>
  <c r="F126" i="12" s="1"/>
  <c r="S50" i="12"/>
  <c r="S129" i="12" s="1"/>
  <c r="S60" i="12"/>
  <c r="S69" i="12"/>
  <c r="R77" i="12"/>
  <c r="R156" i="12" s="1"/>
  <c r="J77" i="12"/>
  <c r="J156" i="12" s="1"/>
  <c r="K76" i="12"/>
  <c r="K155" i="12" s="1"/>
  <c r="L75" i="12"/>
  <c r="L154" i="12" s="1"/>
  <c r="D75" i="12"/>
  <c r="D154" i="12" s="1"/>
  <c r="M74" i="12"/>
  <c r="E74" i="12"/>
  <c r="E153" i="12" s="1"/>
  <c r="L107" i="12"/>
  <c r="D107" i="12"/>
  <c r="M106" i="12"/>
  <c r="E106" i="12"/>
  <c r="N105" i="12"/>
  <c r="F105" i="12"/>
  <c r="O104" i="12"/>
  <c r="G104" i="12"/>
  <c r="P103" i="12"/>
  <c r="H103" i="12"/>
  <c r="Q102" i="12"/>
  <c r="I102" i="12"/>
  <c r="R101" i="12"/>
  <c r="J101" i="12"/>
  <c r="K100" i="12"/>
  <c r="L99" i="12"/>
  <c r="D99" i="12"/>
  <c r="M96" i="12"/>
  <c r="E96" i="12"/>
  <c r="N95" i="12"/>
  <c r="F95" i="12"/>
  <c r="O94" i="12"/>
  <c r="G94" i="12"/>
  <c r="P93" i="12"/>
  <c r="H93" i="12"/>
  <c r="Q92" i="12"/>
  <c r="I92" i="12"/>
  <c r="R91" i="12"/>
  <c r="J91" i="12"/>
  <c r="K90" i="12"/>
  <c r="N88" i="12"/>
  <c r="F88" i="12"/>
  <c r="O87" i="12"/>
  <c r="G87" i="12"/>
  <c r="Q11" i="12"/>
  <c r="I11" i="12"/>
  <c r="L9" i="12"/>
  <c r="L127" i="12" s="1"/>
  <c r="D9" i="12"/>
  <c r="D127" i="12" s="1"/>
  <c r="M8" i="12"/>
  <c r="M126" i="12" s="1"/>
  <c r="E8" i="12"/>
  <c r="E126" i="12" s="1"/>
  <c r="S51" i="12"/>
  <c r="S130" i="12" s="1"/>
  <c r="S61" i="12"/>
  <c r="S140" i="12" s="1"/>
  <c r="S70" i="12"/>
  <c r="S149" i="12" s="1"/>
  <c r="Q77" i="12"/>
  <c r="Q156" i="12" s="1"/>
  <c r="I77" i="12"/>
  <c r="R76" i="12"/>
  <c r="J76" i="12"/>
  <c r="K75" i="12"/>
  <c r="K154" i="12" s="1"/>
  <c r="L74" i="12"/>
  <c r="L153" i="12" s="1"/>
  <c r="D74" i="12"/>
  <c r="D153" i="12" s="1"/>
  <c r="N72" i="12"/>
  <c r="F72" i="12"/>
  <c r="G112" i="12" s="1"/>
  <c r="O71" i="12"/>
  <c r="O150" i="12" s="1"/>
  <c r="G71" i="12"/>
  <c r="P70" i="12"/>
  <c r="Q110" i="12" s="1"/>
  <c r="H70" i="12"/>
  <c r="Q69" i="12"/>
  <c r="Q148" i="12" s="1"/>
  <c r="I69" i="12"/>
  <c r="I148" i="12" s="1"/>
  <c r="M88" i="12"/>
  <c r="E88" i="12"/>
  <c r="N87" i="12"/>
  <c r="F87" i="12"/>
  <c r="S52" i="12"/>
  <c r="S62" i="12"/>
  <c r="S141" i="12" s="1"/>
  <c r="S71" i="12"/>
  <c r="P77" i="12"/>
  <c r="H77" i="12"/>
  <c r="H156" i="12" s="1"/>
  <c r="Q76" i="12"/>
  <c r="I76" i="12"/>
  <c r="R75" i="12"/>
  <c r="J75" i="12"/>
  <c r="K74" i="12"/>
  <c r="M72" i="12"/>
  <c r="M151" i="12" s="1"/>
  <c r="E72" i="12"/>
  <c r="N71" i="12"/>
  <c r="F71" i="12"/>
  <c r="O70" i="12"/>
  <c r="G70" i="12"/>
  <c r="P69" i="12"/>
  <c r="H69" i="12"/>
  <c r="H148" i="12" s="1"/>
  <c r="R67" i="12"/>
  <c r="S107" i="12" s="1"/>
  <c r="J67" i="12"/>
  <c r="K66" i="12"/>
  <c r="L106" i="12" s="1"/>
  <c r="L65" i="12"/>
  <c r="L144" i="12" s="1"/>
  <c r="D65" i="12"/>
  <c r="E105" i="12" s="1"/>
  <c r="M64" i="12"/>
  <c r="E64" i="12"/>
  <c r="F104" i="12" s="1"/>
  <c r="N63" i="12"/>
  <c r="F63" i="12"/>
  <c r="F142" i="12" s="1"/>
  <c r="O62" i="12"/>
  <c r="P102" i="12" s="1"/>
  <c r="G62" i="12"/>
  <c r="P61" i="12"/>
  <c r="P140" i="12" s="1"/>
  <c r="H61" i="12"/>
  <c r="I101" i="12" s="1"/>
  <c r="Q60" i="12"/>
  <c r="I60" i="12"/>
  <c r="J100" i="12" s="1"/>
  <c r="R59" i="12"/>
  <c r="S99" i="12" s="1"/>
  <c r="J59" i="12"/>
  <c r="J138" i="12" s="1"/>
  <c r="K56" i="12"/>
  <c r="L55" i="12"/>
  <c r="D55" i="12"/>
  <c r="E95" i="12" s="1"/>
  <c r="M54" i="12"/>
  <c r="N94" i="12" s="1"/>
  <c r="E54" i="12"/>
  <c r="N53" i="12"/>
  <c r="O93" i="12" s="1"/>
  <c r="F53" i="12"/>
  <c r="O52" i="12"/>
  <c r="G52" i="12"/>
  <c r="G131" i="12" s="1"/>
  <c r="P51" i="12"/>
  <c r="Q91" i="12" s="1"/>
  <c r="H51" i="12"/>
  <c r="H130" i="12" s="1"/>
  <c r="Q50" i="12"/>
  <c r="I50" i="12"/>
  <c r="L88" i="12"/>
  <c r="D88" i="12"/>
  <c r="M87" i="12"/>
  <c r="E87" i="12"/>
  <c r="P20" i="12"/>
  <c r="H20" i="12"/>
  <c r="F12" i="12"/>
  <c r="S93" i="12"/>
  <c r="S103" i="12"/>
  <c r="S112" i="12"/>
  <c r="O117" i="12"/>
  <c r="G117" i="12"/>
  <c r="P116" i="12"/>
  <c r="H116" i="12"/>
  <c r="Q115" i="12"/>
  <c r="I115" i="12"/>
  <c r="R114" i="12"/>
  <c r="J114" i="12"/>
  <c r="L72" i="12"/>
  <c r="L151" i="12" s="1"/>
  <c r="D72" i="12"/>
  <c r="M71" i="12"/>
  <c r="E71" i="12"/>
  <c r="E150" i="12" s="1"/>
  <c r="N70" i="12"/>
  <c r="F70" i="12"/>
  <c r="F149" i="12" s="1"/>
  <c r="O69" i="12"/>
  <c r="G69" i="12"/>
  <c r="G148" i="12" s="1"/>
  <c r="Q67" i="12"/>
  <c r="Q146" i="12" s="1"/>
  <c r="I67" i="12"/>
  <c r="R66" i="12"/>
  <c r="J66" i="12"/>
  <c r="K65" i="12"/>
  <c r="L64" i="12"/>
  <c r="D64" i="12"/>
  <c r="D143" i="12" s="1"/>
  <c r="M63" i="12"/>
  <c r="E63" i="12"/>
  <c r="N62" i="12"/>
  <c r="F62" i="12"/>
  <c r="O61" i="12"/>
  <c r="G61" i="12"/>
  <c r="P60" i="12"/>
  <c r="P139" i="12" s="1"/>
  <c r="H60" i="12"/>
  <c r="H139" i="12" s="1"/>
  <c r="Q59" i="12"/>
  <c r="I59" i="12"/>
  <c r="R56" i="12"/>
  <c r="R135" i="12" s="1"/>
  <c r="J56" i="12"/>
  <c r="K55" i="12"/>
  <c r="K134" i="12" s="1"/>
  <c r="L54" i="12"/>
  <c r="D54" i="12"/>
  <c r="M53" i="12"/>
  <c r="E53" i="12"/>
  <c r="E132" i="12" s="1"/>
  <c r="N52" i="12"/>
  <c r="N131" i="12" s="1"/>
  <c r="F52" i="12"/>
  <c r="F131" i="12" s="1"/>
  <c r="O51" i="12"/>
  <c r="O130" i="12" s="1"/>
  <c r="G51" i="12"/>
  <c r="G130" i="12" s="1"/>
  <c r="P50" i="12"/>
  <c r="P129" i="12" s="1"/>
  <c r="H50" i="12"/>
  <c r="O146" i="12"/>
  <c r="G146" i="12"/>
  <c r="G185" i="12" s="1"/>
  <c r="P145" i="12"/>
  <c r="H145" i="12"/>
  <c r="Q144" i="12"/>
  <c r="I144" i="12"/>
  <c r="I183" i="12" s="1"/>
  <c r="R143" i="12"/>
  <c r="J143" i="12"/>
  <c r="K142" i="12"/>
  <c r="K181" i="12" s="1"/>
  <c r="L141" i="12"/>
  <c r="D141" i="12"/>
  <c r="M140" i="12"/>
  <c r="E140" i="12"/>
  <c r="N139" i="12"/>
  <c r="F139" i="12"/>
  <c r="O138" i="12"/>
  <c r="G138" i="12"/>
  <c r="P135" i="12"/>
  <c r="H135" i="12"/>
  <c r="Q134" i="12"/>
  <c r="I134" i="12"/>
  <c r="R133" i="12"/>
  <c r="R172" i="12" s="1"/>
  <c r="J133" i="12"/>
  <c r="K132" i="12"/>
  <c r="L131" i="12"/>
  <c r="D131" i="12"/>
  <c r="D170" i="12" s="1"/>
  <c r="M130" i="12"/>
  <c r="E12" i="12"/>
  <c r="E130" i="12" s="1"/>
  <c r="F129" i="12"/>
  <c r="Q127" i="12"/>
  <c r="I127" i="12"/>
  <c r="R126" i="12"/>
  <c r="J126" i="12"/>
  <c r="S94" i="12"/>
  <c r="S104" i="12"/>
  <c r="S74" i="12"/>
  <c r="N117" i="12"/>
  <c r="F117" i="12"/>
  <c r="O116" i="12"/>
  <c r="G116" i="12"/>
  <c r="P115" i="12"/>
  <c r="H115" i="12"/>
  <c r="Q114" i="12"/>
  <c r="I114" i="12"/>
  <c r="K112" i="12"/>
  <c r="L111" i="12"/>
  <c r="D111" i="12"/>
  <c r="M110" i="12"/>
  <c r="E110" i="12"/>
  <c r="N109" i="12"/>
  <c r="F109" i="12"/>
  <c r="P67" i="12"/>
  <c r="P146" i="12" s="1"/>
  <c r="H67" i="12"/>
  <c r="H146" i="12" s="1"/>
  <c r="Q66" i="12"/>
  <c r="I66" i="12"/>
  <c r="R65" i="12"/>
  <c r="J65" i="12"/>
  <c r="J144" i="12" s="1"/>
  <c r="K64" i="12"/>
  <c r="K143" i="12" s="1"/>
  <c r="L63" i="12"/>
  <c r="L142" i="12" s="1"/>
  <c r="D63" i="12"/>
  <c r="M62" i="12"/>
  <c r="M141" i="12" s="1"/>
  <c r="E62" i="12"/>
  <c r="E141" i="12" s="1"/>
  <c r="N61" i="12"/>
  <c r="N140" i="12" s="1"/>
  <c r="F61" i="12"/>
  <c r="F140" i="12" s="1"/>
  <c r="O60" i="12"/>
  <c r="O139" i="12" s="1"/>
  <c r="G60" i="12"/>
  <c r="G139" i="12" s="1"/>
  <c r="P59" i="12"/>
  <c r="H59" i="12"/>
  <c r="Q56" i="12"/>
  <c r="I56" i="12"/>
  <c r="I135" i="12" s="1"/>
  <c r="R55" i="12"/>
  <c r="S95" i="12" s="1"/>
  <c r="J55" i="12"/>
  <c r="J134" i="12" s="1"/>
  <c r="K54" i="12"/>
  <c r="L53" i="12"/>
  <c r="L132" i="12" s="1"/>
  <c r="D53" i="12"/>
  <c r="M52" i="12"/>
  <c r="E52" i="12"/>
  <c r="E131" i="12" s="1"/>
  <c r="N51" i="12"/>
  <c r="N130" i="12" s="1"/>
  <c r="F51" i="12"/>
  <c r="O50" i="12"/>
  <c r="O129" i="12" s="1"/>
  <c r="G50" i="12"/>
  <c r="R48" i="12"/>
  <c r="J48" i="12"/>
  <c r="J127" i="12" s="1"/>
  <c r="K47" i="12"/>
  <c r="K126" i="12" s="1"/>
  <c r="D87" i="12"/>
  <c r="K49" i="12"/>
  <c r="I49" i="12"/>
  <c r="T30" i="20"/>
  <c r="U27" i="10"/>
  <c r="V24" i="10"/>
  <c r="U36" i="20"/>
  <c r="U21" i="11"/>
  <c r="U33" i="10"/>
  <c r="U29" i="10"/>
  <c r="U18" i="11"/>
  <c r="T31" i="20"/>
  <c r="Q173" i="12" l="1"/>
  <c r="G183" i="12"/>
  <c r="G193" i="12"/>
  <c r="M177" i="12"/>
  <c r="E185" i="12"/>
  <c r="Q190" i="12"/>
  <c r="D195" i="12"/>
  <c r="R170" i="12"/>
  <c r="Q170" i="12"/>
  <c r="E195" i="12"/>
  <c r="H181" i="12"/>
  <c r="R169" i="12"/>
  <c r="F183" i="12"/>
  <c r="O178" i="12"/>
  <c r="K182" i="12"/>
  <c r="S179" i="12"/>
  <c r="R179" i="12"/>
  <c r="S169" i="12"/>
  <c r="L195" i="12"/>
  <c r="I165" i="12"/>
  <c r="M174" i="12"/>
  <c r="I180" i="12"/>
  <c r="N193" i="12"/>
  <c r="I171" i="12"/>
  <c r="H171" i="12"/>
  <c r="O193" i="12"/>
  <c r="M185" i="12"/>
  <c r="S171" i="12"/>
  <c r="U25" i="10"/>
  <c r="Q165" i="12"/>
  <c r="H172" i="12"/>
  <c r="D178" i="12"/>
  <c r="H166" i="12"/>
  <c r="R189" i="12"/>
  <c r="P166" i="12"/>
  <c r="L180" i="12"/>
  <c r="H184" i="12"/>
  <c r="E177" i="12"/>
  <c r="H185" i="12"/>
  <c r="N178" i="12"/>
  <c r="I190" i="12"/>
  <c r="S181" i="12"/>
  <c r="S188" i="12"/>
  <c r="R188" i="12"/>
  <c r="M194" i="12"/>
  <c r="U31" i="10"/>
  <c r="V31" i="10"/>
  <c r="F68" i="12"/>
  <c r="G187" i="12"/>
  <c r="F188" i="12"/>
  <c r="E189" i="12"/>
  <c r="D166" i="12"/>
  <c r="S49" i="12"/>
  <c r="L18" i="12"/>
  <c r="H58" i="12"/>
  <c r="E169" i="12"/>
  <c r="L190" i="12"/>
  <c r="H195" i="12"/>
  <c r="M165" i="12"/>
  <c r="L166" i="12"/>
  <c r="N187" i="12"/>
  <c r="M188" i="12"/>
  <c r="L189" i="12"/>
  <c r="I193" i="12"/>
  <c r="H194" i="12"/>
  <c r="G195" i="12"/>
  <c r="P194" i="12"/>
  <c r="H73" i="12"/>
  <c r="J165" i="12"/>
  <c r="I166" i="12"/>
  <c r="D189" i="12"/>
  <c r="R49" i="12"/>
  <c r="M19" i="12"/>
  <c r="K171" i="12"/>
  <c r="J172" i="12"/>
  <c r="F178" i="12"/>
  <c r="H165" i="12"/>
  <c r="G166" i="12"/>
  <c r="M10" i="12"/>
  <c r="M128" i="12" s="1"/>
  <c r="F187" i="12"/>
  <c r="E188" i="12"/>
  <c r="R192" i="12"/>
  <c r="Q193" i="12"/>
  <c r="O195" i="12"/>
  <c r="S190" i="12"/>
  <c r="O166" i="12"/>
  <c r="J49" i="12"/>
  <c r="K89" i="12" s="1"/>
  <c r="K34" i="12"/>
  <c r="K190" i="12"/>
  <c r="M179" i="12"/>
  <c r="G178" i="12"/>
  <c r="D180" i="12"/>
  <c r="Q183" i="12"/>
  <c r="Q166" i="12"/>
  <c r="S46" i="12"/>
  <c r="I19" i="12"/>
  <c r="P184" i="12"/>
  <c r="S57" i="12"/>
  <c r="Q49" i="12"/>
  <c r="E10" i="12"/>
  <c r="S58" i="12"/>
  <c r="M169" i="12"/>
  <c r="I173" i="12"/>
  <c r="N10" i="12"/>
  <c r="K46" i="12"/>
  <c r="L170" i="12"/>
  <c r="M129" i="12"/>
  <c r="M168" i="12" s="1"/>
  <c r="E165" i="12"/>
  <c r="S127" i="12"/>
  <c r="M7" i="12"/>
  <c r="H174" i="12"/>
  <c r="N68" i="12"/>
  <c r="N169" i="12"/>
  <c r="J173" i="12"/>
  <c r="H192" i="12"/>
  <c r="K10" i="12"/>
  <c r="K128" i="12" s="1"/>
  <c r="O185" i="12"/>
  <c r="I58" i="12"/>
  <c r="Q34" i="12"/>
  <c r="E49" i="12"/>
  <c r="D58" i="12"/>
  <c r="F58" i="12"/>
  <c r="J58" i="12"/>
  <c r="I139" i="12"/>
  <c r="I178" i="12" s="1"/>
  <c r="L116" i="12"/>
  <c r="O174" i="12"/>
  <c r="R146" i="12"/>
  <c r="S185" i="12" s="1"/>
  <c r="G49" i="12"/>
  <c r="M34" i="12"/>
  <c r="F179" i="12"/>
  <c r="H169" i="12"/>
  <c r="H187" i="12"/>
  <c r="I172" i="12"/>
  <c r="P183" i="12"/>
  <c r="I34" i="12"/>
  <c r="K165" i="12"/>
  <c r="E170" i="12"/>
  <c r="N179" i="12"/>
  <c r="J183" i="12"/>
  <c r="L181" i="12"/>
  <c r="D7" i="12"/>
  <c r="P193" i="12"/>
  <c r="F10" i="12"/>
  <c r="R195" i="12"/>
  <c r="Q192" i="12"/>
  <c r="F195" i="12"/>
  <c r="M180" i="12"/>
  <c r="J182" i="12"/>
  <c r="K170" i="12"/>
  <c r="J7" i="12"/>
  <c r="P168" i="12"/>
  <c r="Q185" i="12"/>
  <c r="I192" i="12"/>
  <c r="E192" i="12"/>
  <c r="H34" i="12"/>
  <c r="I10" i="12"/>
  <c r="I128" i="12" s="1"/>
  <c r="S180" i="12"/>
  <c r="O58" i="12"/>
  <c r="N73" i="12"/>
  <c r="O73" i="12"/>
  <c r="N7" i="12"/>
  <c r="E179" i="12"/>
  <c r="L87" i="12"/>
  <c r="K99" i="12"/>
  <c r="K189" i="12"/>
  <c r="J192" i="12"/>
  <c r="J10" i="12"/>
  <c r="S195" i="12"/>
  <c r="O184" i="12"/>
  <c r="J171" i="12"/>
  <c r="H138" i="12"/>
  <c r="H177" i="12" s="1"/>
  <c r="Q10" i="12"/>
  <c r="E143" i="12"/>
  <c r="E182" i="12" s="1"/>
  <c r="L188" i="12"/>
  <c r="K19" i="12"/>
  <c r="P68" i="12"/>
  <c r="R109" i="12"/>
  <c r="L58" i="12"/>
  <c r="S10" i="12"/>
  <c r="P174" i="12"/>
  <c r="H178" i="12"/>
  <c r="D182" i="12"/>
  <c r="P185" i="12"/>
  <c r="N132" i="12"/>
  <c r="O171" i="12" s="1"/>
  <c r="P111" i="12"/>
  <c r="F166" i="12"/>
  <c r="S172" i="12"/>
  <c r="G34" i="12"/>
  <c r="O168" i="12"/>
  <c r="S168" i="12"/>
  <c r="F177" i="12"/>
  <c r="J46" i="12"/>
  <c r="G46" i="12"/>
  <c r="P58" i="12"/>
  <c r="Q58" i="12"/>
  <c r="R19" i="12"/>
  <c r="J68" i="12"/>
  <c r="G177" i="12"/>
  <c r="P19" i="12"/>
  <c r="M133" i="12"/>
  <c r="N172" i="12" s="1"/>
  <c r="N177" i="12"/>
  <c r="F185" i="12"/>
  <c r="O192" i="12"/>
  <c r="E46" i="12"/>
  <c r="I73" i="12"/>
  <c r="K7" i="12"/>
  <c r="F49" i="12"/>
  <c r="D68" i="12"/>
  <c r="D147" i="12" s="1"/>
  <c r="L34" i="12"/>
  <c r="R29" i="12"/>
  <c r="I174" i="12"/>
  <c r="E180" i="12"/>
  <c r="O169" i="12"/>
  <c r="K173" i="12"/>
  <c r="D168" i="12"/>
  <c r="K168" i="12"/>
  <c r="P178" i="12"/>
  <c r="J166" i="12"/>
  <c r="K166" i="12"/>
  <c r="E19" i="12"/>
  <c r="L104" i="12"/>
  <c r="M104" i="12"/>
  <c r="P117" i="12"/>
  <c r="M143" i="12"/>
  <c r="N182" i="12" s="1"/>
  <c r="D116" i="12"/>
  <c r="D194" i="12"/>
  <c r="G182" i="12"/>
  <c r="H10" i="12"/>
  <c r="Q96" i="12"/>
  <c r="P91" i="12"/>
  <c r="P130" i="12"/>
  <c r="P169" i="12" s="1"/>
  <c r="L95" i="12"/>
  <c r="L134" i="12"/>
  <c r="L173" i="12" s="1"/>
  <c r="D105" i="12"/>
  <c r="D144" i="12"/>
  <c r="P109" i="12"/>
  <c r="P148" i="12"/>
  <c r="K114" i="12"/>
  <c r="K153" i="12"/>
  <c r="K192" i="12" s="1"/>
  <c r="S111" i="12"/>
  <c r="S150" i="12"/>
  <c r="S189" i="12" s="1"/>
  <c r="H110" i="12"/>
  <c r="J180" i="12"/>
  <c r="K180" i="12"/>
  <c r="F184" i="12"/>
  <c r="G184" i="12"/>
  <c r="M195" i="12"/>
  <c r="N195" i="12"/>
  <c r="R7" i="12"/>
  <c r="L46" i="12"/>
  <c r="O49" i="12"/>
  <c r="H49" i="12"/>
  <c r="I89" i="12" s="1"/>
  <c r="J73" i="12"/>
  <c r="O10" i="12"/>
  <c r="P10" i="12"/>
  <c r="S29" i="12"/>
  <c r="S147" i="12" s="1"/>
  <c r="R88" i="12"/>
  <c r="S88" i="12"/>
  <c r="L93" i="12"/>
  <c r="H99" i="12"/>
  <c r="D103" i="12"/>
  <c r="Q106" i="12"/>
  <c r="O177" i="12"/>
  <c r="F92" i="12"/>
  <c r="O101" i="12"/>
  <c r="K105" i="12"/>
  <c r="F110" i="12"/>
  <c r="R134" i="12"/>
  <c r="R173" i="12" s="1"/>
  <c r="G92" i="12"/>
  <c r="H92" i="12"/>
  <c r="D96" i="12"/>
  <c r="P101" i="12"/>
  <c r="L105" i="12"/>
  <c r="M105" i="12"/>
  <c r="G110" i="12"/>
  <c r="S102" i="12"/>
  <c r="Q101" i="12"/>
  <c r="H183" i="12"/>
  <c r="R190" i="12"/>
  <c r="G149" i="12"/>
  <c r="G188" i="12" s="1"/>
  <c r="R105" i="12"/>
  <c r="S105" i="12"/>
  <c r="G109" i="12"/>
  <c r="Q100" i="12"/>
  <c r="P190" i="12"/>
  <c r="D46" i="12"/>
  <c r="D93" i="12"/>
  <c r="G101" i="12"/>
  <c r="G140" i="12"/>
  <c r="G179" i="12" s="1"/>
  <c r="E57" i="12"/>
  <c r="R68" i="12"/>
  <c r="S108" i="12" s="1"/>
  <c r="H29" i="12"/>
  <c r="G90" i="12"/>
  <c r="H107" i="12"/>
  <c r="J96" i="12"/>
  <c r="J135" i="12"/>
  <c r="J174" i="12" s="1"/>
  <c r="K96" i="12"/>
  <c r="K135" i="12"/>
  <c r="L96" i="12"/>
  <c r="G111" i="12"/>
  <c r="H111" i="12"/>
  <c r="G150" i="12"/>
  <c r="E90" i="12"/>
  <c r="E129" i="12"/>
  <c r="E168" i="12" s="1"/>
  <c r="M190" i="12"/>
  <c r="Q18" i="12"/>
  <c r="R46" i="12"/>
  <c r="G58" i="12"/>
  <c r="F73" i="12"/>
  <c r="M68" i="12"/>
  <c r="I68" i="12"/>
  <c r="N29" i="12"/>
  <c r="D49" i="12"/>
  <c r="D73" i="12"/>
  <c r="N58" i="12"/>
  <c r="P29" i="12"/>
  <c r="Q29" i="12"/>
  <c r="P73" i="12"/>
  <c r="R58" i="12"/>
  <c r="I7" i="12"/>
  <c r="G68" i="12"/>
  <c r="O90" i="12"/>
  <c r="K94" i="12"/>
  <c r="G100" i="12"/>
  <c r="P107" i="12"/>
  <c r="E93" i="12"/>
  <c r="R96" i="12"/>
  <c r="S96" i="12"/>
  <c r="N102" i="12"/>
  <c r="N141" i="12"/>
  <c r="N180" i="12" s="1"/>
  <c r="J106" i="12"/>
  <c r="J145" i="12"/>
  <c r="E111" i="12"/>
  <c r="R127" i="12"/>
  <c r="R166" i="12" s="1"/>
  <c r="D132" i="12"/>
  <c r="D171" i="12" s="1"/>
  <c r="Q135" i="12"/>
  <c r="Q174" i="12" s="1"/>
  <c r="F93" i="12"/>
  <c r="G93" i="12"/>
  <c r="F132" i="12"/>
  <c r="F171" i="12" s="1"/>
  <c r="O102" i="12"/>
  <c r="O141" i="12"/>
  <c r="K106" i="12"/>
  <c r="K145" i="12"/>
  <c r="F111" i="12"/>
  <c r="F150" i="12"/>
  <c r="F189" i="12" s="1"/>
  <c r="R115" i="12"/>
  <c r="R154" i="12"/>
  <c r="R193" i="12" s="1"/>
  <c r="S115" i="12"/>
  <c r="O111" i="12"/>
  <c r="J116" i="12"/>
  <c r="J155" i="12"/>
  <c r="Q139" i="12"/>
  <c r="Q178" i="12" s="1"/>
  <c r="I187" i="12"/>
  <c r="D188" i="12"/>
  <c r="K178" i="12"/>
  <c r="O140" i="12"/>
  <c r="O179" i="12" s="1"/>
  <c r="D192" i="12"/>
  <c r="M92" i="12"/>
  <c r="G91" i="12"/>
  <c r="H91" i="12"/>
  <c r="I91" i="12"/>
  <c r="H109" i="12"/>
  <c r="D134" i="12"/>
  <c r="O172" i="12"/>
  <c r="G7" i="12"/>
  <c r="G10" i="12"/>
  <c r="O19" i="12"/>
  <c r="J88" i="12"/>
  <c r="I106" i="12"/>
  <c r="O91" i="12"/>
  <c r="O109" i="12"/>
  <c r="H101" i="12"/>
  <c r="H140" i="12"/>
  <c r="E68" i="12"/>
  <c r="F29" i="12"/>
  <c r="I29" i="12"/>
  <c r="L103" i="12"/>
  <c r="K88" i="12"/>
  <c r="N110" i="12"/>
  <c r="M131" i="12"/>
  <c r="M170" i="12" s="1"/>
  <c r="G102" i="12"/>
  <c r="G141" i="12"/>
  <c r="H180" i="12" s="1"/>
  <c r="H102" i="12"/>
  <c r="O110" i="12"/>
  <c r="O149" i="12"/>
  <c r="S92" i="12"/>
  <c r="S131" i="12"/>
  <c r="S170" i="12" s="1"/>
  <c r="S174" i="12"/>
  <c r="F57" i="12"/>
  <c r="G73" i="12"/>
  <c r="K58" i="12"/>
  <c r="Q68" i="12"/>
  <c r="L49" i="12"/>
  <c r="L73" i="12"/>
  <c r="G29" i="12"/>
  <c r="Q7" i="12"/>
  <c r="O68" i="12"/>
  <c r="F91" i="12"/>
  <c r="O100" i="12"/>
  <c r="K104" i="12"/>
  <c r="M73" i="12"/>
  <c r="R182" i="12"/>
  <c r="S182" i="12"/>
  <c r="H90" i="12"/>
  <c r="M93" i="12"/>
  <c r="M132" i="12"/>
  <c r="M171" i="12" s="1"/>
  <c r="I99" i="12"/>
  <c r="I138" i="12"/>
  <c r="E103" i="12"/>
  <c r="E142" i="12"/>
  <c r="F181" i="12" s="1"/>
  <c r="R106" i="12"/>
  <c r="R145" i="12"/>
  <c r="M111" i="12"/>
  <c r="G129" i="12"/>
  <c r="G168" i="12" s="1"/>
  <c r="L171" i="12"/>
  <c r="R144" i="12"/>
  <c r="R183" i="12" s="1"/>
  <c r="N149" i="12"/>
  <c r="N188" i="12" s="1"/>
  <c r="N93" i="12"/>
  <c r="J99" i="12"/>
  <c r="F103" i="12"/>
  <c r="N111" i="12"/>
  <c r="N150" i="12"/>
  <c r="O189" i="12" s="1"/>
  <c r="I116" i="12"/>
  <c r="I155" i="12"/>
  <c r="I194" i="12" s="1"/>
  <c r="L165" i="12"/>
  <c r="G103" i="12"/>
  <c r="G170" i="12"/>
  <c r="H149" i="12"/>
  <c r="M114" i="12"/>
  <c r="M153" i="12"/>
  <c r="M192" i="12" s="1"/>
  <c r="S109" i="12"/>
  <c r="S148" i="12"/>
  <c r="S187" i="12" s="1"/>
  <c r="M166" i="12"/>
  <c r="D177" i="12"/>
  <c r="Q180" i="12"/>
  <c r="M184" i="12"/>
  <c r="E193" i="12"/>
  <c r="F193" i="12"/>
  <c r="N114" i="12"/>
  <c r="I96" i="12"/>
  <c r="P100" i="12"/>
  <c r="J19" i="12"/>
  <c r="L68" i="12"/>
  <c r="L147" i="12" s="1"/>
  <c r="J115" i="12"/>
  <c r="J154" i="12"/>
  <c r="J193" i="12" s="1"/>
  <c r="F7" i="12"/>
  <c r="E58" i="12"/>
  <c r="K68" i="12"/>
  <c r="N91" i="12"/>
  <c r="J95" i="12"/>
  <c r="F101" i="12"/>
  <c r="S114" i="12"/>
  <c r="S153" i="12"/>
  <c r="S192" i="12" s="1"/>
  <c r="R165" i="12"/>
  <c r="S165" i="12"/>
  <c r="P90" i="12"/>
  <c r="D94" i="12"/>
  <c r="Q99" i="12"/>
  <c r="Q138" i="12"/>
  <c r="M103" i="12"/>
  <c r="M142" i="12"/>
  <c r="M181" i="12" s="1"/>
  <c r="I107" i="12"/>
  <c r="I146" i="12"/>
  <c r="I185" i="12" s="1"/>
  <c r="D112" i="12"/>
  <c r="D151" i="12"/>
  <c r="D190" i="12" s="1"/>
  <c r="H19" i="12"/>
  <c r="I145" i="12"/>
  <c r="I184" i="12" s="1"/>
  <c r="I90" i="12"/>
  <c r="J90" i="12"/>
  <c r="E94" i="12"/>
  <c r="E133" i="12"/>
  <c r="F172" i="12" s="1"/>
  <c r="F94" i="12"/>
  <c r="R99" i="12"/>
  <c r="R138" i="12"/>
  <c r="N103" i="12"/>
  <c r="N142" i="12"/>
  <c r="O181" i="12" s="1"/>
  <c r="J107" i="12"/>
  <c r="J146" i="12"/>
  <c r="K185" i="12" s="1"/>
  <c r="E112" i="12"/>
  <c r="E151" i="12"/>
  <c r="Q116" i="12"/>
  <c r="Q155" i="12"/>
  <c r="Q194" i="12" s="1"/>
  <c r="D133" i="12"/>
  <c r="O103" i="12"/>
  <c r="K107" i="12"/>
  <c r="N112" i="12"/>
  <c r="O112" i="12"/>
  <c r="I117" i="12"/>
  <c r="D115" i="12"/>
  <c r="E115" i="12"/>
  <c r="S100" i="12"/>
  <c r="S139" i="12"/>
  <c r="S178" i="12" s="1"/>
  <c r="P171" i="12"/>
  <c r="K177" i="12"/>
  <c r="L177" i="12"/>
  <c r="G181" i="12"/>
  <c r="D185" i="12"/>
  <c r="P189" i="12"/>
  <c r="Q189" i="12"/>
  <c r="E34" i="12"/>
  <c r="O165" i="12"/>
  <c r="P165" i="12"/>
  <c r="K169" i="12"/>
  <c r="L169" i="12"/>
  <c r="G173" i="12"/>
  <c r="H173" i="12"/>
  <c r="P182" i="12"/>
  <c r="Q182" i="12"/>
  <c r="F194" i="12"/>
  <c r="G194" i="12"/>
  <c r="S106" i="12"/>
  <c r="D19" i="12"/>
  <c r="L143" i="12"/>
  <c r="L182" i="12" s="1"/>
  <c r="I156" i="12"/>
  <c r="I195" i="12" s="1"/>
  <c r="J34" i="12"/>
  <c r="G19" i="12"/>
  <c r="E102" i="12"/>
  <c r="D95" i="12"/>
  <c r="S90" i="12"/>
  <c r="P156" i="12"/>
  <c r="P195" i="12" s="1"/>
  <c r="R34" i="12"/>
  <c r="S19" i="12"/>
  <c r="M102" i="12"/>
  <c r="K95" i="12"/>
  <c r="S101" i="12"/>
  <c r="R73" i="12"/>
  <c r="P99" i="12"/>
  <c r="N92" i="12"/>
  <c r="F102" i="12"/>
  <c r="F141" i="12"/>
  <c r="F180" i="12" s="1"/>
  <c r="O148" i="12"/>
  <c r="O187" i="12" s="1"/>
  <c r="O92" i="12"/>
  <c r="O131" i="12"/>
  <c r="O170" i="12" s="1"/>
  <c r="P92" i="12"/>
  <c r="D106" i="12"/>
  <c r="D184" i="12"/>
  <c r="F170" i="12"/>
  <c r="P34" i="12"/>
  <c r="O29" i="12"/>
  <c r="M46" i="12"/>
  <c r="N46" i="12"/>
  <c r="H68" i="12"/>
  <c r="Q19" i="12"/>
  <c r="K73" i="12"/>
  <c r="M58" i="12"/>
  <c r="L7" i="12"/>
  <c r="E7" i="12"/>
  <c r="R10" i="12"/>
  <c r="D34" i="12"/>
  <c r="J29" i="12"/>
  <c r="Q73" i="12"/>
  <c r="K87" i="12"/>
  <c r="E92" i="12"/>
  <c r="R95" i="12"/>
  <c r="N101" i="12"/>
  <c r="J105" i="12"/>
  <c r="S73" i="12"/>
  <c r="P49" i="12"/>
  <c r="L94" i="12"/>
  <c r="H100" i="12"/>
  <c r="D104" i="12"/>
  <c r="Q107" i="12"/>
  <c r="L112" i="12"/>
  <c r="F130" i="12"/>
  <c r="F169" i="12" s="1"/>
  <c r="K133" i="12"/>
  <c r="K172" i="12" s="1"/>
  <c r="P138" i="12"/>
  <c r="P177" i="12" s="1"/>
  <c r="D142" i="12"/>
  <c r="D181" i="12" s="1"/>
  <c r="Q145" i="12"/>
  <c r="Q184" i="12" s="1"/>
  <c r="M150" i="12"/>
  <c r="M189" i="12" s="1"/>
  <c r="Q90" i="12"/>
  <c r="R90" i="12"/>
  <c r="H129" i="12"/>
  <c r="L133" i="12"/>
  <c r="M95" i="12"/>
  <c r="R100" i="12"/>
  <c r="N104" i="12"/>
  <c r="N151" i="12"/>
  <c r="N190" i="12" s="1"/>
  <c r="I110" i="12"/>
  <c r="O173" i="12"/>
  <c r="P173" i="12"/>
  <c r="N194" i="12"/>
  <c r="O194" i="12"/>
  <c r="L179" i="12"/>
  <c r="K144" i="12"/>
  <c r="K183" i="12" s="1"/>
  <c r="F112" i="12"/>
  <c r="R116" i="12"/>
  <c r="L115" i="12"/>
  <c r="M193" i="12"/>
  <c r="N166" i="12"/>
  <c r="J190" i="12"/>
  <c r="R171" i="12"/>
  <c r="F19" i="12"/>
  <c r="L19" i="12"/>
  <c r="O34" i="12"/>
  <c r="I109" i="12"/>
  <c r="D114" i="12"/>
  <c r="Q117" i="12"/>
  <c r="P149" i="12"/>
  <c r="L193" i="12"/>
  <c r="K116" i="12"/>
  <c r="I169" i="12"/>
  <c r="J187" i="12"/>
  <c r="F192" i="12"/>
  <c r="D10" i="12"/>
  <c r="H193" i="12"/>
  <c r="Q172" i="12"/>
  <c r="N19" i="12"/>
  <c r="E187" i="12"/>
  <c r="G172" i="12"/>
  <c r="M90" i="12"/>
  <c r="O182" i="12"/>
  <c r="K187" i="12"/>
  <c r="Q109" i="12"/>
  <c r="L114" i="12"/>
  <c r="S110" i="12"/>
  <c r="I129" i="12"/>
  <c r="F165" i="12"/>
  <c r="R187" i="12"/>
  <c r="F34" i="12"/>
  <c r="L194" i="12"/>
  <c r="M115" i="12"/>
  <c r="L168" i="12"/>
  <c r="P192" i="12"/>
  <c r="J181" i="12"/>
  <c r="D169" i="12"/>
  <c r="E178" i="12"/>
  <c r="R181" i="12"/>
  <c r="E29" i="12"/>
  <c r="N49" i="12"/>
  <c r="S34" i="12"/>
  <c r="H190" i="12"/>
  <c r="J109" i="12"/>
  <c r="E114" i="12"/>
  <c r="J117" i="12"/>
  <c r="N165" i="12"/>
  <c r="H170" i="12"/>
  <c r="D174" i="12"/>
  <c r="Q179" i="12"/>
  <c r="M183" i="12"/>
  <c r="K117" i="12"/>
  <c r="L10" i="12"/>
  <c r="K29" i="12"/>
  <c r="J179" i="12"/>
  <c r="M178" i="12"/>
  <c r="I182" i="12"/>
  <c r="M187" i="12"/>
  <c r="N90" i="12"/>
  <c r="J188" i="12"/>
  <c r="E194" i="12"/>
  <c r="M94" i="12"/>
  <c r="I100" i="12"/>
  <c r="E104" i="12"/>
  <c r="R107" i="12"/>
  <c r="M112" i="12"/>
  <c r="H117" i="12"/>
  <c r="P110" i="12"/>
  <c r="K115" i="12"/>
  <c r="S91" i="12"/>
  <c r="Q129" i="12"/>
  <c r="Q168" i="12" s="1"/>
  <c r="F151" i="12"/>
  <c r="E73" i="12"/>
  <c r="R117" i="12"/>
  <c r="E166" i="12"/>
  <c r="N34" i="12"/>
  <c r="K195" i="12"/>
  <c r="F114" i="12"/>
  <c r="S117" i="12"/>
  <c r="G165" i="12"/>
  <c r="N185" i="12"/>
  <c r="P181" i="12"/>
  <c r="S116" i="12"/>
  <c r="G174" i="12"/>
  <c r="D179" i="12"/>
  <c r="M29" i="12"/>
  <c r="N183" i="12"/>
  <c r="R155" i="12"/>
  <c r="G192" i="12"/>
  <c r="E204" i="9"/>
  <c r="K204" i="9"/>
  <c r="R204" i="9"/>
  <c r="M215" i="9"/>
  <c r="I46" i="12"/>
  <c r="G231" i="9"/>
  <c r="I215" i="9"/>
  <c r="P46" i="12"/>
  <c r="H57" i="12"/>
  <c r="Q46" i="12"/>
  <c r="U24" i="10"/>
  <c r="U31" i="20"/>
  <c r="T33" i="20"/>
  <c r="T43" i="20" s="1"/>
  <c r="R177" i="12" l="1"/>
  <c r="E190" i="12"/>
  <c r="D152" i="12"/>
  <c r="N168" i="12"/>
  <c r="F190" i="12"/>
  <c r="J128" i="12"/>
  <c r="K167" i="12" s="1"/>
  <c r="I98" i="12"/>
  <c r="S89" i="12"/>
  <c r="G128" i="12"/>
  <c r="S128" i="12"/>
  <c r="S86" i="12"/>
  <c r="U26" i="10"/>
  <c r="V26" i="10"/>
  <c r="U19" i="11"/>
  <c r="V19" i="11"/>
  <c r="F98" i="12"/>
  <c r="F147" i="12"/>
  <c r="K125" i="12"/>
  <c r="H113" i="12"/>
  <c r="H98" i="12"/>
  <c r="I57" i="12"/>
  <c r="I97" i="12" s="1"/>
  <c r="D186" i="12"/>
  <c r="Q89" i="12"/>
  <c r="J89" i="12"/>
  <c r="D137" i="12"/>
  <c r="H137" i="12"/>
  <c r="H188" i="12"/>
  <c r="R174" i="12"/>
  <c r="I113" i="12"/>
  <c r="N233" i="8"/>
  <c r="N221" i="8"/>
  <c r="N234" i="8"/>
  <c r="N231" i="8"/>
  <c r="N57" i="12"/>
  <c r="E147" i="12"/>
  <c r="E186" i="12" s="1"/>
  <c r="L137" i="12"/>
  <c r="N125" i="12"/>
  <c r="S137" i="12"/>
  <c r="I177" i="12"/>
  <c r="L98" i="12"/>
  <c r="O137" i="12"/>
  <c r="S98" i="12"/>
  <c r="M57" i="12"/>
  <c r="Q128" i="12"/>
  <c r="H152" i="12"/>
  <c r="I18" i="12"/>
  <c r="J98" i="12"/>
  <c r="N211" i="8"/>
  <c r="N220" i="8"/>
  <c r="E78" i="12"/>
  <c r="N152" i="12"/>
  <c r="F137" i="12"/>
  <c r="G137" i="12"/>
  <c r="R89" i="12"/>
  <c r="K214" i="8"/>
  <c r="N229" i="8"/>
  <c r="N218" i="8"/>
  <c r="N225" i="8"/>
  <c r="N212" i="8"/>
  <c r="N223" i="8"/>
  <c r="N209" i="8"/>
  <c r="N217" i="8"/>
  <c r="S173" i="12"/>
  <c r="R128" i="12"/>
  <c r="M221" i="8"/>
  <c r="M231" i="8"/>
  <c r="M228" i="8"/>
  <c r="M213" i="8"/>
  <c r="M204" i="8"/>
  <c r="M232" i="8"/>
  <c r="M225" i="8"/>
  <c r="M218" i="8"/>
  <c r="M223" i="8"/>
  <c r="M210" i="8"/>
  <c r="M233" i="8"/>
  <c r="M203" i="8"/>
  <c r="M207" i="8"/>
  <c r="M202" i="8"/>
  <c r="M227" i="8"/>
  <c r="M216" i="8"/>
  <c r="M219" i="8"/>
  <c r="M209" i="8"/>
  <c r="M206" i="8"/>
  <c r="M229" i="8"/>
  <c r="M222" i="8"/>
  <c r="M214" i="8"/>
  <c r="M215" i="8"/>
  <c r="M230" i="8"/>
  <c r="M220" i="8"/>
  <c r="N128" i="12"/>
  <c r="N167" i="12" s="1"/>
  <c r="I137" i="12"/>
  <c r="P188" i="12"/>
  <c r="E128" i="12"/>
  <c r="R194" i="12"/>
  <c r="D128" i="12"/>
  <c r="D167" i="12" s="1"/>
  <c r="F89" i="12"/>
  <c r="S78" i="12"/>
  <c r="S235" i="12" s="1"/>
  <c r="Q195" i="12"/>
  <c r="M18" i="12"/>
  <c r="S177" i="12"/>
  <c r="P98" i="12"/>
  <c r="J18" i="12"/>
  <c r="P147" i="12"/>
  <c r="J125" i="12"/>
  <c r="M173" i="12"/>
  <c r="H179" i="12"/>
  <c r="G125" i="12"/>
  <c r="J39" i="12"/>
  <c r="N203" i="8"/>
  <c r="N227" i="8"/>
  <c r="S18" i="12"/>
  <c r="S136" i="12" s="1"/>
  <c r="O98" i="12"/>
  <c r="O113" i="12"/>
  <c r="P234" i="9"/>
  <c r="N224" i="8"/>
  <c r="N216" i="8"/>
  <c r="N213" i="8"/>
  <c r="E18" i="12"/>
  <c r="E136" i="12" s="1"/>
  <c r="D18" i="12"/>
  <c r="P57" i="12"/>
  <c r="J137" i="12"/>
  <c r="Q98" i="12"/>
  <c r="J178" i="12"/>
  <c r="O180" i="12"/>
  <c r="G57" i="12"/>
  <c r="H97" i="12" s="1"/>
  <c r="G89" i="12"/>
  <c r="R185" i="12"/>
  <c r="N147" i="12"/>
  <c r="D125" i="12"/>
  <c r="K86" i="12"/>
  <c r="L172" i="12"/>
  <c r="I168" i="12"/>
  <c r="O147" i="12"/>
  <c r="J147" i="12"/>
  <c r="D108" i="12"/>
  <c r="J108" i="12"/>
  <c r="S194" i="12"/>
  <c r="F128" i="12"/>
  <c r="E152" i="12"/>
  <c r="O128" i="12"/>
  <c r="D172" i="12"/>
  <c r="P180" i="12"/>
  <c r="P179" i="12"/>
  <c r="E39" i="12"/>
  <c r="I39" i="12"/>
  <c r="J184" i="12"/>
  <c r="Q188" i="12"/>
  <c r="E171" i="12"/>
  <c r="I152" i="12"/>
  <c r="P18" i="12"/>
  <c r="G189" i="12"/>
  <c r="M224" i="8"/>
  <c r="N210" i="8"/>
  <c r="N228" i="8"/>
  <c r="N205" i="8"/>
  <c r="N202" i="8"/>
  <c r="N215" i="8"/>
  <c r="D78" i="12"/>
  <c r="D203" i="12" s="1"/>
  <c r="M226" i="8"/>
  <c r="M211" i="8"/>
  <c r="M205" i="8"/>
  <c r="M234" i="8"/>
  <c r="N192" i="12"/>
  <c r="O152" i="12"/>
  <c r="K57" i="12"/>
  <c r="R147" i="12"/>
  <c r="S186" i="12" s="1"/>
  <c r="Q39" i="12"/>
  <c r="M39" i="12"/>
  <c r="N171" i="12"/>
  <c r="I147" i="12"/>
  <c r="K184" i="12"/>
  <c r="P187" i="12"/>
  <c r="F182" i="12"/>
  <c r="P137" i="12"/>
  <c r="S152" i="12"/>
  <c r="H168" i="12"/>
  <c r="Q137" i="12"/>
  <c r="O190" i="12"/>
  <c r="E137" i="12"/>
  <c r="E226" i="9"/>
  <c r="N230" i="8"/>
  <c r="R57" i="12"/>
  <c r="S97" i="12" s="1"/>
  <c r="P152" i="12"/>
  <c r="J152" i="12"/>
  <c r="N113" i="12"/>
  <c r="D173" i="12"/>
  <c r="D165" i="12"/>
  <c r="K174" i="12"/>
  <c r="L192" i="12"/>
  <c r="D183" i="12"/>
  <c r="L125" i="12"/>
  <c r="O57" i="12"/>
  <c r="N232" i="8"/>
  <c r="N226" i="8"/>
  <c r="N208" i="8"/>
  <c r="N214" i="8"/>
  <c r="N204" i="8"/>
  <c r="O46" i="12"/>
  <c r="P86" i="12" s="1"/>
  <c r="K156" i="8"/>
  <c r="M217" i="8"/>
  <c r="M208" i="8"/>
  <c r="M212" i="8"/>
  <c r="K147" i="12"/>
  <c r="L39" i="12"/>
  <c r="D98" i="12"/>
  <c r="G152" i="12"/>
  <c r="E215" i="9"/>
  <c r="P170" i="12"/>
  <c r="G171" i="12"/>
  <c r="N39" i="12"/>
  <c r="L204" i="9"/>
  <c r="L216" i="9"/>
  <c r="F207" i="9"/>
  <c r="F231" i="9"/>
  <c r="F215" i="9"/>
  <c r="O108" i="12"/>
  <c r="L113" i="12"/>
  <c r="E108" i="12"/>
  <c r="N98" i="12"/>
  <c r="M108" i="12"/>
  <c r="H18" i="12"/>
  <c r="H136" i="12" s="1"/>
  <c r="P7" i="12"/>
  <c r="P125" i="12" s="1"/>
  <c r="P39" i="12"/>
  <c r="J209" i="8"/>
  <c r="J57" i="12"/>
  <c r="K226" i="9"/>
  <c r="Q113" i="12"/>
  <c r="D39" i="12"/>
  <c r="R113" i="12"/>
  <c r="G108" i="12"/>
  <c r="Q152" i="12"/>
  <c r="R168" i="12"/>
  <c r="L78" i="12"/>
  <c r="L57" i="12"/>
  <c r="R39" i="12"/>
  <c r="R18" i="12"/>
  <c r="L89" i="12"/>
  <c r="F113" i="12"/>
  <c r="H46" i="12"/>
  <c r="I86" i="12" s="1"/>
  <c r="F46" i="12"/>
  <c r="F125" i="12" s="1"/>
  <c r="E231" i="9"/>
  <c r="L174" i="12"/>
  <c r="I188" i="12"/>
  <c r="F152" i="12"/>
  <c r="N137" i="12"/>
  <c r="M98" i="12"/>
  <c r="S39" i="12"/>
  <c r="S7" i="12"/>
  <c r="S125" i="12" s="1"/>
  <c r="J185" i="12"/>
  <c r="E181" i="12"/>
  <c r="Q125" i="12"/>
  <c r="G180" i="12"/>
  <c r="D57" i="12"/>
  <c r="E97" i="12" s="1"/>
  <c r="I125" i="12"/>
  <c r="D113" i="12"/>
  <c r="G98" i="12"/>
  <c r="R108" i="12"/>
  <c r="F168" i="12"/>
  <c r="O7" i="12"/>
  <c r="O39" i="12"/>
  <c r="R125" i="12"/>
  <c r="H128" i="12"/>
  <c r="G190" i="12"/>
  <c r="K113" i="12"/>
  <c r="M86" i="12"/>
  <c r="J86" i="12"/>
  <c r="Q108" i="12"/>
  <c r="R98" i="12"/>
  <c r="D89" i="12"/>
  <c r="H7" i="12"/>
  <c r="H39" i="12"/>
  <c r="M125" i="12"/>
  <c r="M147" i="12"/>
  <c r="M186" i="12" s="1"/>
  <c r="E183" i="12"/>
  <c r="M172" i="12"/>
  <c r="R152" i="12"/>
  <c r="E172" i="12"/>
  <c r="K152" i="12"/>
  <c r="H189" i="12"/>
  <c r="K98" i="12"/>
  <c r="J194" i="12"/>
  <c r="P113" i="12"/>
  <c r="D86" i="12"/>
  <c r="R137" i="12"/>
  <c r="H89" i="12"/>
  <c r="K137" i="12"/>
  <c r="S183" i="12"/>
  <c r="I179" i="12"/>
  <c r="R178" i="12"/>
  <c r="P89" i="12"/>
  <c r="H108" i="12"/>
  <c r="N219" i="8"/>
  <c r="N207" i="8"/>
  <c r="N206" i="8"/>
  <c r="N222" i="8"/>
  <c r="N181" i="12"/>
  <c r="K108" i="12"/>
  <c r="L108" i="12"/>
  <c r="K18" i="12"/>
  <c r="N189" i="12"/>
  <c r="G147" i="12"/>
  <c r="G113" i="12"/>
  <c r="F97" i="12"/>
  <c r="S166" i="12"/>
  <c r="Q147" i="12"/>
  <c r="N18" i="12"/>
  <c r="M78" i="12"/>
  <c r="J195" i="12"/>
  <c r="M137" i="12"/>
  <c r="L152" i="12"/>
  <c r="N108" i="12"/>
  <c r="O89" i="12"/>
  <c r="G169" i="12"/>
  <c r="K78" i="12"/>
  <c r="Q86" i="12"/>
  <c r="Q57" i="12"/>
  <c r="Q136" i="12" s="1"/>
  <c r="E214" i="8"/>
  <c r="E216" i="9"/>
  <c r="L128" i="12"/>
  <c r="S193" i="12"/>
  <c r="E173" i="12"/>
  <c r="E89" i="12"/>
  <c r="S113" i="12"/>
  <c r="N86" i="12"/>
  <c r="E86" i="12"/>
  <c r="Q177" i="12"/>
  <c r="E98" i="12"/>
  <c r="L184" i="12"/>
  <c r="O188" i="12"/>
  <c r="I108" i="12"/>
  <c r="R86" i="12"/>
  <c r="K194" i="12"/>
  <c r="K193" i="12"/>
  <c r="D193" i="12"/>
  <c r="M182" i="12"/>
  <c r="J177" i="12"/>
  <c r="E113" i="12"/>
  <c r="N89" i="12"/>
  <c r="Q169" i="12"/>
  <c r="J168" i="12"/>
  <c r="E125" i="12"/>
  <c r="G39" i="12"/>
  <c r="G18" i="12"/>
  <c r="M89" i="12"/>
  <c r="R184" i="12"/>
  <c r="S184" i="12"/>
  <c r="M113" i="12"/>
  <c r="F39" i="12"/>
  <c r="F18" i="12"/>
  <c r="F136" i="12" s="1"/>
  <c r="O18" i="12"/>
  <c r="H147" i="12"/>
  <c r="F108" i="12"/>
  <c r="P108" i="12"/>
  <c r="P128" i="12"/>
  <c r="J113" i="12"/>
  <c r="L86" i="12"/>
  <c r="L183" i="12"/>
  <c r="M152" i="12"/>
  <c r="Q187" i="12"/>
  <c r="N170" i="12"/>
  <c r="L218" i="8"/>
  <c r="J206" i="8"/>
  <c r="M220" i="9"/>
  <c r="M229" i="9"/>
  <c r="M228" i="9"/>
  <c r="M236" i="9"/>
  <c r="M213" i="9"/>
  <c r="M205" i="9"/>
  <c r="M221" i="9"/>
  <c r="M219" i="9"/>
  <c r="M212" i="9"/>
  <c r="M235" i="9"/>
  <c r="M206" i="9"/>
  <c r="M230" i="9"/>
  <c r="M225" i="9"/>
  <c r="M223" i="9"/>
  <c r="M209" i="9"/>
  <c r="M222" i="9"/>
  <c r="M211" i="9"/>
  <c r="M233" i="9"/>
  <c r="M232" i="9"/>
  <c r="M217" i="9"/>
  <c r="M214" i="9"/>
  <c r="M224" i="9"/>
  <c r="M218" i="9"/>
  <c r="M208" i="9"/>
  <c r="M210" i="9"/>
  <c r="M234" i="9"/>
  <c r="M207" i="9"/>
  <c r="M227" i="9"/>
  <c r="K229" i="8"/>
  <c r="G236" i="9"/>
  <c r="G219" i="9"/>
  <c r="G233" i="9"/>
  <c r="G227" i="9"/>
  <c r="G235" i="9"/>
  <c r="G211" i="9"/>
  <c r="G209" i="9"/>
  <c r="G234" i="9"/>
  <c r="G218" i="9"/>
  <c r="G228" i="9"/>
  <c r="G223" i="9"/>
  <c r="G224" i="9"/>
  <c r="G210" i="9"/>
  <c r="G232" i="9"/>
  <c r="G205" i="9"/>
  <c r="G212" i="9"/>
  <c r="G220" i="9"/>
  <c r="G217" i="9"/>
  <c r="G213" i="9"/>
  <c r="G214" i="9"/>
  <c r="G225" i="9"/>
  <c r="G230" i="9"/>
  <c r="G229" i="9"/>
  <c r="G221" i="9"/>
  <c r="G208" i="9"/>
  <c r="G222" i="9"/>
  <c r="G206" i="9"/>
  <c r="G216" i="9"/>
  <c r="O117" i="8"/>
  <c r="L215" i="9"/>
  <c r="E206" i="8"/>
  <c r="E230" i="8"/>
  <c r="E231" i="8"/>
  <c r="E227" i="8"/>
  <c r="E210" i="8"/>
  <c r="E207" i="8"/>
  <c r="E221" i="8"/>
  <c r="I234" i="9"/>
  <c r="I236" i="9"/>
  <c r="I224" i="9"/>
  <c r="I233" i="9"/>
  <c r="I232" i="9"/>
  <c r="I216" i="9"/>
  <c r="I209" i="9"/>
  <c r="I217" i="9"/>
  <c r="I225" i="9"/>
  <c r="I223" i="9"/>
  <c r="I210" i="9"/>
  <c r="I212" i="9"/>
  <c r="I219" i="9"/>
  <c r="I230" i="9"/>
  <c r="I221" i="9"/>
  <c r="I235" i="9"/>
  <c r="I228" i="9"/>
  <c r="I206" i="9"/>
  <c r="I205" i="9"/>
  <c r="I220" i="9"/>
  <c r="I204" i="9"/>
  <c r="I218" i="9"/>
  <c r="I222" i="9"/>
  <c r="I208" i="9"/>
  <c r="I214" i="9"/>
  <c r="I229" i="9"/>
  <c r="I211" i="9"/>
  <c r="I207" i="9"/>
  <c r="I213" i="9"/>
  <c r="I227" i="9"/>
  <c r="M216" i="9"/>
  <c r="K232" i="9"/>
  <c r="K236" i="9"/>
  <c r="K223" i="9"/>
  <c r="K214" i="9"/>
  <c r="K222" i="9"/>
  <c r="K230" i="9"/>
  <c r="K207" i="9"/>
  <c r="K228" i="9"/>
  <c r="K229" i="9"/>
  <c r="K219" i="9"/>
  <c r="K220" i="9"/>
  <c r="K213" i="9"/>
  <c r="K205" i="9"/>
  <c r="K221" i="9"/>
  <c r="K235" i="9"/>
  <c r="K225" i="9"/>
  <c r="K212" i="9"/>
  <c r="K234" i="9"/>
  <c r="K210" i="9"/>
  <c r="K208" i="9"/>
  <c r="K206" i="9"/>
  <c r="K224" i="9"/>
  <c r="K209" i="9"/>
  <c r="K227" i="9"/>
  <c r="K211" i="9"/>
  <c r="K233" i="9"/>
  <c r="K218" i="9"/>
  <c r="K217" i="9"/>
  <c r="K216" i="9"/>
  <c r="G215" i="9"/>
  <c r="R78" i="12"/>
  <c r="I226" i="9"/>
  <c r="R216" i="9"/>
  <c r="K215" i="9"/>
  <c r="K231" i="9"/>
  <c r="F227" i="9"/>
  <c r="F212" i="9"/>
  <c r="F226" i="9"/>
  <c r="F220" i="9"/>
  <c r="F234" i="9"/>
  <c r="F211" i="9"/>
  <c r="F219" i="9"/>
  <c r="F210" i="9"/>
  <c r="F235" i="9"/>
  <c r="F228" i="9"/>
  <c r="F236" i="9"/>
  <c r="F230" i="9"/>
  <c r="F224" i="9"/>
  <c r="F225" i="9"/>
  <c r="F205" i="9"/>
  <c r="F229" i="9"/>
  <c r="F221" i="9"/>
  <c r="F218" i="9"/>
  <c r="F233" i="9"/>
  <c r="F214" i="9"/>
  <c r="F209" i="9"/>
  <c r="F213" i="9"/>
  <c r="F222" i="9"/>
  <c r="F208" i="9"/>
  <c r="F206" i="9"/>
  <c r="F217" i="9"/>
  <c r="F232" i="9"/>
  <c r="F223" i="9"/>
  <c r="R215" i="9"/>
  <c r="G78" i="12"/>
  <c r="K234" i="8"/>
  <c r="K226" i="8"/>
  <c r="K208" i="8"/>
  <c r="K211" i="8"/>
  <c r="K210" i="8"/>
  <c r="K209" i="8"/>
  <c r="K217" i="8"/>
  <c r="K227" i="8"/>
  <c r="K225" i="8"/>
  <c r="K218" i="8"/>
  <c r="K204" i="8"/>
  <c r="K216" i="8"/>
  <c r="K222" i="8"/>
  <c r="K228" i="8"/>
  <c r="K232" i="8"/>
  <c r="K219" i="8"/>
  <c r="K233" i="8"/>
  <c r="K207" i="8"/>
  <c r="K220" i="8"/>
  <c r="K230" i="8"/>
  <c r="K215" i="8"/>
  <c r="K206" i="8"/>
  <c r="K221" i="8"/>
  <c r="K212" i="8"/>
  <c r="K223" i="8"/>
  <c r="K231" i="8"/>
  <c r="K203" i="8"/>
  <c r="L205" i="9"/>
  <c r="L230" i="9"/>
  <c r="L214" i="9"/>
  <c r="L236" i="9"/>
  <c r="L229" i="9"/>
  <c r="L206" i="9"/>
  <c r="L212" i="9"/>
  <c r="L222" i="9"/>
  <c r="L220" i="9"/>
  <c r="L234" i="9"/>
  <c r="L224" i="9"/>
  <c r="L223" i="9"/>
  <c r="L213" i="9"/>
  <c r="L227" i="9"/>
  <c r="L228" i="9"/>
  <c r="L207" i="9"/>
  <c r="L218" i="9"/>
  <c r="L210" i="9"/>
  <c r="L209" i="9"/>
  <c r="L235" i="9"/>
  <c r="L233" i="9"/>
  <c r="L221" i="9"/>
  <c r="L211" i="9"/>
  <c r="L217" i="9"/>
  <c r="L219" i="9"/>
  <c r="L208" i="9"/>
  <c r="L232" i="9"/>
  <c r="L225" i="9"/>
  <c r="L231" i="9"/>
  <c r="L213" i="8"/>
  <c r="M226" i="9"/>
  <c r="R233" i="9"/>
  <c r="R236" i="9"/>
  <c r="R214" i="9"/>
  <c r="R208" i="9"/>
  <c r="R223" i="9"/>
  <c r="R224" i="9"/>
  <c r="R207" i="9"/>
  <c r="R232" i="9"/>
  <c r="R220" i="9"/>
  <c r="R221" i="9"/>
  <c r="R234" i="9"/>
  <c r="R230" i="9"/>
  <c r="R211" i="9"/>
  <c r="R213" i="9"/>
  <c r="R222" i="9"/>
  <c r="R228" i="9"/>
  <c r="R210" i="9"/>
  <c r="R229" i="9"/>
  <c r="R235" i="9"/>
  <c r="R205" i="9"/>
  <c r="R227" i="9"/>
  <c r="R217" i="9"/>
  <c r="R212" i="9"/>
  <c r="R225" i="9"/>
  <c r="R206" i="9"/>
  <c r="R209" i="9"/>
  <c r="R219" i="9"/>
  <c r="R218" i="9"/>
  <c r="I78" i="12"/>
  <c r="M231" i="9"/>
  <c r="L226" i="9"/>
  <c r="G204" i="9"/>
  <c r="R231" i="9"/>
  <c r="F204" i="9"/>
  <c r="I231" i="9"/>
  <c r="H204" i="9"/>
  <c r="F216" i="9"/>
  <c r="E228" i="9"/>
  <c r="E211" i="9"/>
  <c r="E236" i="9"/>
  <c r="E221" i="9"/>
  <c r="E229" i="9"/>
  <c r="E235" i="9"/>
  <c r="E220" i="9"/>
  <c r="E213" i="9"/>
  <c r="E217" i="9"/>
  <c r="E214" i="9"/>
  <c r="E206" i="9"/>
  <c r="E233" i="9"/>
  <c r="E223" i="9"/>
  <c r="E205" i="9"/>
  <c r="E218" i="9"/>
  <c r="E209" i="9"/>
  <c r="E208" i="9"/>
  <c r="E212" i="9"/>
  <c r="E232" i="9"/>
  <c r="E224" i="9"/>
  <c r="E222" i="9"/>
  <c r="E219" i="9"/>
  <c r="E230" i="9"/>
  <c r="E207" i="9"/>
  <c r="E225" i="9"/>
  <c r="E227" i="9"/>
  <c r="E210" i="9"/>
  <c r="E234" i="9"/>
  <c r="P236" i="9"/>
  <c r="P218" i="9"/>
  <c r="P225" i="9"/>
  <c r="P222" i="9"/>
  <c r="P228" i="9"/>
  <c r="P206" i="9"/>
  <c r="P229" i="9"/>
  <c r="K224" i="8"/>
  <c r="K205" i="8"/>
  <c r="P204" i="9"/>
  <c r="K213" i="8"/>
  <c r="P207" i="9"/>
  <c r="G207" i="9"/>
  <c r="M204" i="9"/>
  <c r="G226" i="9"/>
  <c r="R226" i="9"/>
  <c r="O204" i="9"/>
  <c r="U33" i="20"/>
  <c r="U43" i="20" s="1"/>
  <c r="T100" i="9"/>
  <c r="T97" i="9"/>
  <c r="T96" i="9"/>
  <c r="T95" i="9"/>
  <c r="V17" i="12"/>
  <c r="S236" i="9"/>
  <c r="S235" i="9"/>
  <c r="S234" i="9"/>
  <c r="S233" i="9"/>
  <c r="S232" i="9"/>
  <c r="S231" i="9"/>
  <c r="S230" i="9"/>
  <c r="S229" i="9"/>
  <c r="S228" i="9"/>
  <c r="S227" i="9"/>
  <c r="S226" i="9"/>
  <c r="S225" i="9"/>
  <c r="S224" i="9"/>
  <c r="S223" i="9"/>
  <c r="S222" i="9"/>
  <c r="S221" i="9"/>
  <c r="S220" i="9"/>
  <c r="S219" i="9"/>
  <c r="S218" i="9"/>
  <c r="S217" i="9"/>
  <c r="S216" i="9"/>
  <c r="S215" i="9"/>
  <c r="S214" i="9"/>
  <c r="S213" i="9"/>
  <c r="S212" i="9"/>
  <c r="S211" i="9"/>
  <c r="S210" i="9"/>
  <c r="S209" i="9"/>
  <c r="S208" i="9"/>
  <c r="S207" i="9"/>
  <c r="S206" i="9"/>
  <c r="S205" i="9"/>
  <c r="S204" i="9"/>
  <c r="E202" i="9"/>
  <c r="F202" i="9" s="1"/>
  <c r="G202" i="9" s="1"/>
  <c r="H202" i="9" s="1"/>
  <c r="I202" i="9" s="1"/>
  <c r="J202" i="9" s="1"/>
  <c r="K202" i="9" s="1"/>
  <c r="L202" i="9" s="1"/>
  <c r="M202" i="9" s="1"/>
  <c r="N202" i="9" s="1"/>
  <c r="O202" i="9" s="1"/>
  <c r="P202" i="9" s="1"/>
  <c r="Q202" i="9" s="1"/>
  <c r="R202" i="9" s="1"/>
  <c r="S202" i="9" s="1"/>
  <c r="T202" i="9" s="1"/>
  <c r="U202" i="9" s="1"/>
  <c r="V202" i="9" s="1"/>
  <c r="W202" i="9" s="1"/>
  <c r="X202" i="9" s="1"/>
  <c r="Y202" i="9" s="1"/>
  <c r="E163" i="9"/>
  <c r="F163" i="9" s="1"/>
  <c r="G163" i="9" s="1"/>
  <c r="H163" i="9" s="1"/>
  <c r="I163" i="9" s="1"/>
  <c r="J163" i="9" s="1"/>
  <c r="K163" i="9" s="1"/>
  <c r="L163" i="9" s="1"/>
  <c r="M163" i="9" s="1"/>
  <c r="N163" i="9" s="1"/>
  <c r="O163" i="9" s="1"/>
  <c r="P163" i="9" s="1"/>
  <c r="Q163" i="9" s="1"/>
  <c r="R163" i="9" s="1"/>
  <c r="S163" i="9" s="1"/>
  <c r="T163" i="9" s="1"/>
  <c r="U163" i="9" s="1"/>
  <c r="V163" i="9" s="1"/>
  <c r="W163" i="9" s="1"/>
  <c r="X163" i="9" s="1"/>
  <c r="Y163" i="9" s="1"/>
  <c r="S157" i="9"/>
  <c r="R157" i="9"/>
  <c r="Q157" i="9"/>
  <c r="P157" i="9"/>
  <c r="O157" i="9"/>
  <c r="N157" i="9"/>
  <c r="M157" i="9"/>
  <c r="L157" i="9"/>
  <c r="K157" i="9"/>
  <c r="J157" i="9"/>
  <c r="I157" i="9"/>
  <c r="H157" i="9"/>
  <c r="G157" i="9"/>
  <c r="F157" i="9"/>
  <c r="E157" i="9"/>
  <c r="S156" i="9"/>
  <c r="R156" i="9"/>
  <c r="Q156" i="9"/>
  <c r="P156" i="9"/>
  <c r="O156" i="9"/>
  <c r="N156" i="9"/>
  <c r="M156" i="9"/>
  <c r="L156" i="9"/>
  <c r="K156" i="9"/>
  <c r="J156" i="9"/>
  <c r="I156" i="9"/>
  <c r="H156" i="9"/>
  <c r="G156" i="9"/>
  <c r="F156" i="9"/>
  <c r="E156" i="9"/>
  <c r="S155" i="9"/>
  <c r="R155" i="9"/>
  <c r="Q155" i="9"/>
  <c r="P155" i="9"/>
  <c r="O155" i="9"/>
  <c r="N155" i="9"/>
  <c r="M155" i="9"/>
  <c r="L155" i="9"/>
  <c r="K155" i="9"/>
  <c r="J155" i="9"/>
  <c r="I155" i="9"/>
  <c r="H155" i="9"/>
  <c r="G155" i="9"/>
  <c r="F155" i="9"/>
  <c r="E155" i="9"/>
  <c r="S154" i="9"/>
  <c r="R154" i="9"/>
  <c r="Q154" i="9"/>
  <c r="P154" i="9"/>
  <c r="O154" i="9"/>
  <c r="N154" i="9"/>
  <c r="M154" i="9"/>
  <c r="L154" i="9"/>
  <c r="K154" i="9"/>
  <c r="J154" i="9"/>
  <c r="I154" i="9"/>
  <c r="H154" i="9"/>
  <c r="G154" i="9"/>
  <c r="F154" i="9"/>
  <c r="E154" i="9"/>
  <c r="S153" i="9"/>
  <c r="R153" i="9"/>
  <c r="Q153" i="9"/>
  <c r="P153" i="9"/>
  <c r="O153" i="9"/>
  <c r="N153" i="9"/>
  <c r="M153" i="9"/>
  <c r="L153" i="9"/>
  <c r="K153" i="9"/>
  <c r="J153" i="9"/>
  <c r="I153" i="9"/>
  <c r="H153" i="9"/>
  <c r="G153" i="9"/>
  <c r="F153" i="9"/>
  <c r="E153" i="9"/>
  <c r="S152" i="9"/>
  <c r="R152" i="9"/>
  <c r="Q152" i="9"/>
  <c r="P152" i="9"/>
  <c r="O152" i="9"/>
  <c r="N152" i="9"/>
  <c r="M152" i="9"/>
  <c r="L152" i="9"/>
  <c r="K152" i="9"/>
  <c r="J152" i="9"/>
  <c r="I152" i="9"/>
  <c r="H152" i="9"/>
  <c r="G152" i="9"/>
  <c r="F152" i="9"/>
  <c r="E152" i="9"/>
  <c r="S151" i="9"/>
  <c r="R151" i="9"/>
  <c r="Q151" i="9"/>
  <c r="P151" i="9"/>
  <c r="O151" i="9"/>
  <c r="N151" i="9"/>
  <c r="M151" i="9"/>
  <c r="L151" i="9"/>
  <c r="K151" i="9"/>
  <c r="J151" i="9"/>
  <c r="I151" i="9"/>
  <c r="H151" i="9"/>
  <c r="G151" i="9"/>
  <c r="F151" i="9"/>
  <c r="E151" i="9"/>
  <c r="S150" i="9"/>
  <c r="R150" i="9"/>
  <c r="Q150" i="9"/>
  <c r="P150" i="9"/>
  <c r="O150" i="9"/>
  <c r="N150" i="9"/>
  <c r="M150" i="9"/>
  <c r="L150" i="9"/>
  <c r="K150" i="9"/>
  <c r="J150" i="9"/>
  <c r="I150" i="9"/>
  <c r="H150" i="9"/>
  <c r="G150" i="9"/>
  <c r="F150" i="9"/>
  <c r="E150" i="9"/>
  <c r="S149" i="9"/>
  <c r="R149" i="9"/>
  <c r="Q149" i="9"/>
  <c r="P149" i="9"/>
  <c r="O149" i="9"/>
  <c r="N149" i="9"/>
  <c r="M149" i="9"/>
  <c r="L149" i="9"/>
  <c r="K149" i="9"/>
  <c r="J149" i="9"/>
  <c r="I149" i="9"/>
  <c r="H149" i="9"/>
  <c r="G149" i="9"/>
  <c r="F149" i="9"/>
  <c r="E149" i="9"/>
  <c r="S148" i="9"/>
  <c r="R148" i="9"/>
  <c r="Q148" i="9"/>
  <c r="P148" i="9"/>
  <c r="O148" i="9"/>
  <c r="N148" i="9"/>
  <c r="M148" i="9"/>
  <c r="L148" i="9"/>
  <c r="K148" i="9"/>
  <c r="J148" i="9"/>
  <c r="I148" i="9"/>
  <c r="H148" i="9"/>
  <c r="G148" i="9"/>
  <c r="F148" i="9"/>
  <c r="E148" i="9"/>
  <c r="S147" i="9"/>
  <c r="R147" i="9"/>
  <c r="Q147" i="9"/>
  <c r="P147" i="9"/>
  <c r="O147" i="9"/>
  <c r="N147" i="9"/>
  <c r="M147" i="9"/>
  <c r="L147" i="9"/>
  <c r="K147" i="9"/>
  <c r="J147" i="9"/>
  <c r="I147" i="9"/>
  <c r="H147" i="9"/>
  <c r="G147" i="9"/>
  <c r="F147" i="9"/>
  <c r="E147" i="9"/>
  <c r="S146" i="9"/>
  <c r="R146" i="9"/>
  <c r="Q146" i="9"/>
  <c r="P146" i="9"/>
  <c r="O146" i="9"/>
  <c r="N146" i="9"/>
  <c r="M146" i="9"/>
  <c r="L146" i="9"/>
  <c r="K146" i="9"/>
  <c r="J146" i="9"/>
  <c r="I146" i="9"/>
  <c r="H146" i="9"/>
  <c r="G146" i="9"/>
  <c r="F146" i="9"/>
  <c r="E146" i="9"/>
  <c r="S145" i="9"/>
  <c r="R145" i="9"/>
  <c r="Q145" i="9"/>
  <c r="P145" i="9"/>
  <c r="O145" i="9"/>
  <c r="N145" i="9"/>
  <c r="M145" i="9"/>
  <c r="L145" i="9"/>
  <c r="K145" i="9"/>
  <c r="J145" i="9"/>
  <c r="I145" i="9"/>
  <c r="H145" i="9"/>
  <c r="G145" i="9"/>
  <c r="F145" i="9"/>
  <c r="E145" i="9"/>
  <c r="S144" i="9"/>
  <c r="R144" i="9"/>
  <c r="Q144" i="9"/>
  <c r="P144" i="9"/>
  <c r="O144" i="9"/>
  <c r="N144" i="9"/>
  <c r="M144" i="9"/>
  <c r="L144" i="9"/>
  <c r="K144" i="9"/>
  <c r="J144" i="9"/>
  <c r="I144" i="9"/>
  <c r="H144" i="9"/>
  <c r="G144" i="9"/>
  <c r="F144" i="9"/>
  <c r="E144" i="9"/>
  <c r="S143" i="9"/>
  <c r="R143" i="9"/>
  <c r="Q143" i="9"/>
  <c r="P143" i="9"/>
  <c r="O143" i="9"/>
  <c r="N143" i="9"/>
  <c r="M143" i="9"/>
  <c r="L143" i="9"/>
  <c r="K143" i="9"/>
  <c r="J143" i="9"/>
  <c r="I143" i="9"/>
  <c r="H143" i="9"/>
  <c r="G143" i="9"/>
  <c r="F143" i="9"/>
  <c r="E143" i="9"/>
  <c r="S142" i="9"/>
  <c r="R142" i="9"/>
  <c r="Q142" i="9"/>
  <c r="P142" i="9"/>
  <c r="O142" i="9"/>
  <c r="N142" i="9"/>
  <c r="M142" i="9"/>
  <c r="L142" i="9"/>
  <c r="K142" i="9"/>
  <c r="J142" i="9"/>
  <c r="I142" i="9"/>
  <c r="H142" i="9"/>
  <c r="G142" i="9"/>
  <c r="F142" i="9"/>
  <c r="E142" i="9"/>
  <c r="S141" i="9"/>
  <c r="R141" i="9"/>
  <c r="Q141" i="9"/>
  <c r="P141" i="9"/>
  <c r="O141" i="9"/>
  <c r="N141" i="9"/>
  <c r="M141" i="9"/>
  <c r="L141" i="9"/>
  <c r="K141" i="9"/>
  <c r="J141" i="9"/>
  <c r="I141" i="9"/>
  <c r="H141" i="9"/>
  <c r="G141" i="9"/>
  <c r="F141" i="9"/>
  <c r="E141" i="9"/>
  <c r="S140" i="9"/>
  <c r="R140" i="9"/>
  <c r="Q140" i="9"/>
  <c r="P140" i="9"/>
  <c r="O140" i="9"/>
  <c r="N140" i="9"/>
  <c r="M140" i="9"/>
  <c r="L140" i="9"/>
  <c r="K140" i="9"/>
  <c r="J140" i="9"/>
  <c r="I140" i="9"/>
  <c r="H140" i="9"/>
  <c r="G140" i="9"/>
  <c r="F140" i="9"/>
  <c r="E140" i="9"/>
  <c r="S139" i="9"/>
  <c r="R139" i="9"/>
  <c r="Q139" i="9"/>
  <c r="P139" i="9"/>
  <c r="O139" i="9"/>
  <c r="N139" i="9"/>
  <c r="M139" i="9"/>
  <c r="L139" i="9"/>
  <c r="K139" i="9"/>
  <c r="J139" i="9"/>
  <c r="I139" i="9"/>
  <c r="H139" i="9"/>
  <c r="G139" i="9"/>
  <c r="F139" i="9"/>
  <c r="E139" i="9"/>
  <c r="S138" i="9"/>
  <c r="R138" i="9"/>
  <c r="Q138" i="9"/>
  <c r="P138" i="9"/>
  <c r="O138" i="9"/>
  <c r="N138" i="9"/>
  <c r="M138" i="9"/>
  <c r="L138" i="9"/>
  <c r="K138" i="9"/>
  <c r="J138" i="9"/>
  <c r="I138" i="9"/>
  <c r="H138" i="9"/>
  <c r="G138" i="9"/>
  <c r="F138" i="9"/>
  <c r="E138" i="9"/>
  <c r="S137" i="9"/>
  <c r="R137" i="9"/>
  <c r="Q137" i="9"/>
  <c r="P137" i="9"/>
  <c r="O137" i="9"/>
  <c r="N137" i="9"/>
  <c r="M137" i="9"/>
  <c r="L137" i="9"/>
  <c r="K137" i="9"/>
  <c r="J137" i="9"/>
  <c r="I137" i="9"/>
  <c r="H137" i="9"/>
  <c r="G137" i="9"/>
  <c r="F137" i="9"/>
  <c r="E137" i="9"/>
  <c r="S136" i="9"/>
  <c r="R136" i="9"/>
  <c r="Q136" i="9"/>
  <c r="P136" i="9"/>
  <c r="O136" i="9"/>
  <c r="N136" i="9"/>
  <c r="M136" i="9"/>
  <c r="L136" i="9"/>
  <c r="K136" i="9"/>
  <c r="J136" i="9"/>
  <c r="I136" i="9"/>
  <c r="H136" i="9"/>
  <c r="G136" i="9"/>
  <c r="F136" i="9"/>
  <c r="E136" i="9"/>
  <c r="S135" i="9"/>
  <c r="R135" i="9"/>
  <c r="Q135" i="9"/>
  <c r="P135" i="9"/>
  <c r="O135" i="9"/>
  <c r="N135" i="9"/>
  <c r="M135" i="9"/>
  <c r="L135" i="9"/>
  <c r="K135" i="9"/>
  <c r="J135" i="9"/>
  <c r="I135" i="9"/>
  <c r="H135" i="9"/>
  <c r="G135" i="9"/>
  <c r="F135" i="9"/>
  <c r="E135" i="9"/>
  <c r="S134" i="9"/>
  <c r="R134" i="9"/>
  <c r="Q134" i="9"/>
  <c r="P134" i="9"/>
  <c r="O134" i="9"/>
  <c r="N134" i="9"/>
  <c r="M134" i="9"/>
  <c r="L134" i="9"/>
  <c r="K134" i="9"/>
  <c r="J134" i="9"/>
  <c r="I134" i="9"/>
  <c r="H134" i="9"/>
  <c r="G134" i="9"/>
  <c r="F134" i="9"/>
  <c r="E134" i="9"/>
  <c r="S133" i="9"/>
  <c r="R133" i="9"/>
  <c r="Q133" i="9"/>
  <c r="P133" i="9"/>
  <c r="O133" i="9"/>
  <c r="N133" i="9"/>
  <c r="M133" i="9"/>
  <c r="L133" i="9"/>
  <c r="K133" i="9"/>
  <c r="J133" i="9"/>
  <c r="I133" i="9"/>
  <c r="H133" i="9"/>
  <c r="G133" i="9"/>
  <c r="F133" i="9"/>
  <c r="E133" i="9"/>
  <c r="S132" i="9"/>
  <c r="R132" i="9"/>
  <c r="Q132" i="9"/>
  <c r="P132" i="9"/>
  <c r="O132" i="9"/>
  <c r="N132" i="9"/>
  <c r="M132" i="9"/>
  <c r="L132" i="9"/>
  <c r="K132" i="9"/>
  <c r="J132" i="9"/>
  <c r="I132" i="9"/>
  <c r="H132" i="9"/>
  <c r="G132" i="9"/>
  <c r="F132" i="9"/>
  <c r="E132" i="9"/>
  <c r="S131" i="9"/>
  <c r="R131" i="9"/>
  <c r="Q131" i="9"/>
  <c r="P131" i="9"/>
  <c r="O131" i="9"/>
  <c r="N131" i="9"/>
  <c r="M131" i="9"/>
  <c r="L131" i="9"/>
  <c r="K131" i="9"/>
  <c r="J131" i="9"/>
  <c r="I131" i="9"/>
  <c r="H131" i="9"/>
  <c r="G131" i="9"/>
  <c r="F131" i="9"/>
  <c r="E131" i="9"/>
  <c r="S130" i="9"/>
  <c r="R130" i="9"/>
  <c r="Q130" i="9"/>
  <c r="P130" i="9"/>
  <c r="O130" i="9"/>
  <c r="N130" i="9"/>
  <c r="M130" i="9"/>
  <c r="L130" i="9"/>
  <c r="K130" i="9"/>
  <c r="J130" i="9"/>
  <c r="I130" i="9"/>
  <c r="H130" i="9"/>
  <c r="G130" i="9"/>
  <c r="F130" i="9"/>
  <c r="E130" i="9"/>
  <c r="S129" i="9"/>
  <c r="R129" i="9"/>
  <c r="Q129" i="9"/>
  <c r="P129" i="9"/>
  <c r="O129" i="9"/>
  <c r="N129" i="9"/>
  <c r="M129" i="9"/>
  <c r="L129" i="9"/>
  <c r="K129" i="9"/>
  <c r="J129" i="9"/>
  <c r="I129" i="9"/>
  <c r="H129" i="9"/>
  <c r="G129" i="9"/>
  <c r="F129" i="9"/>
  <c r="E129" i="9"/>
  <c r="S128" i="9"/>
  <c r="R128" i="9"/>
  <c r="Q128" i="9"/>
  <c r="P128" i="9"/>
  <c r="O128" i="9"/>
  <c r="N128" i="9"/>
  <c r="M128" i="9"/>
  <c r="L128" i="9"/>
  <c r="K128" i="9"/>
  <c r="J128" i="9"/>
  <c r="I128" i="9"/>
  <c r="H128" i="9"/>
  <c r="G128" i="9"/>
  <c r="F128" i="9"/>
  <c r="E128" i="9"/>
  <c r="S127" i="9"/>
  <c r="R127" i="9"/>
  <c r="Q127" i="9"/>
  <c r="P127" i="9"/>
  <c r="O127" i="9"/>
  <c r="N127" i="9"/>
  <c r="M127" i="9"/>
  <c r="L127" i="9"/>
  <c r="K127" i="9"/>
  <c r="J127" i="9"/>
  <c r="I127" i="9"/>
  <c r="H127" i="9"/>
  <c r="G127" i="9"/>
  <c r="F127" i="9"/>
  <c r="E127" i="9"/>
  <c r="S126" i="9"/>
  <c r="R126" i="9"/>
  <c r="Q126" i="9"/>
  <c r="P126" i="9"/>
  <c r="O126" i="9"/>
  <c r="N126" i="9"/>
  <c r="M126" i="9"/>
  <c r="L126" i="9"/>
  <c r="K126" i="9"/>
  <c r="J126" i="9"/>
  <c r="I126" i="9"/>
  <c r="H126" i="9"/>
  <c r="G126" i="9"/>
  <c r="F126" i="9"/>
  <c r="E126" i="9"/>
  <c r="E124" i="9"/>
  <c r="F124" i="9" s="1"/>
  <c r="G124" i="9" s="1"/>
  <c r="H124" i="9" s="1"/>
  <c r="I124" i="9" s="1"/>
  <c r="J124" i="9" s="1"/>
  <c r="K124" i="9" s="1"/>
  <c r="L124" i="9" s="1"/>
  <c r="M124" i="9" s="1"/>
  <c r="N124" i="9" s="1"/>
  <c r="O124" i="9" s="1"/>
  <c r="P124" i="9" s="1"/>
  <c r="Q124" i="9" s="1"/>
  <c r="R124" i="9" s="1"/>
  <c r="S124" i="9" s="1"/>
  <c r="T124" i="9" s="1"/>
  <c r="U124" i="9" s="1"/>
  <c r="V124" i="9" s="1"/>
  <c r="W124" i="9" s="1"/>
  <c r="X124" i="9" s="1"/>
  <c r="Y124" i="9" s="1"/>
  <c r="S119" i="9"/>
  <c r="R119" i="9"/>
  <c r="P119" i="9"/>
  <c r="M119" i="9"/>
  <c r="L119" i="9"/>
  <c r="G119" i="9"/>
  <c r="F119" i="9"/>
  <c r="E119" i="9"/>
  <c r="S118" i="9"/>
  <c r="R118" i="9"/>
  <c r="Q118" i="9"/>
  <c r="P118" i="9"/>
  <c r="O118" i="9"/>
  <c r="N118" i="9"/>
  <c r="M118" i="9"/>
  <c r="L118" i="9"/>
  <c r="K118" i="9"/>
  <c r="J118" i="9"/>
  <c r="I118" i="9"/>
  <c r="H118" i="9"/>
  <c r="G118" i="9"/>
  <c r="F118" i="9"/>
  <c r="E118" i="9"/>
  <c r="S117" i="9"/>
  <c r="R117" i="9"/>
  <c r="Q117" i="9"/>
  <c r="P117" i="9"/>
  <c r="O117" i="9"/>
  <c r="N117" i="9"/>
  <c r="M117" i="9"/>
  <c r="L117" i="9"/>
  <c r="K117" i="9"/>
  <c r="J117" i="9"/>
  <c r="I117" i="9"/>
  <c r="H117" i="9"/>
  <c r="G117" i="9"/>
  <c r="F117" i="9"/>
  <c r="E117" i="9"/>
  <c r="S116" i="9"/>
  <c r="R116" i="9"/>
  <c r="Q116" i="9"/>
  <c r="P116" i="9"/>
  <c r="O116" i="9"/>
  <c r="N116" i="9"/>
  <c r="M116" i="9"/>
  <c r="L116" i="9"/>
  <c r="K116" i="9"/>
  <c r="J116" i="9"/>
  <c r="I116" i="9"/>
  <c r="H116" i="9"/>
  <c r="G116" i="9"/>
  <c r="F116" i="9"/>
  <c r="E116" i="9"/>
  <c r="S115" i="9"/>
  <c r="R115" i="9"/>
  <c r="Q115" i="9"/>
  <c r="P115" i="9"/>
  <c r="O115" i="9"/>
  <c r="N115" i="9"/>
  <c r="M115" i="9"/>
  <c r="L115" i="9"/>
  <c r="K115" i="9"/>
  <c r="J115" i="9"/>
  <c r="I115" i="9"/>
  <c r="H115" i="9"/>
  <c r="G115" i="9"/>
  <c r="F115" i="9"/>
  <c r="E115" i="9"/>
  <c r="S114" i="9"/>
  <c r="R114" i="9"/>
  <c r="Q114" i="9"/>
  <c r="P114" i="9"/>
  <c r="O114" i="9"/>
  <c r="N114" i="9"/>
  <c r="M114" i="9"/>
  <c r="L114" i="9"/>
  <c r="K114" i="9"/>
  <c r="J114" i="9"/>
  <c r="I114" i="9"/>
  <c r="H114" i="9"/>
  <c r="G114" i="9"/>
  <c r="F114" i="9"/>
  <c r="E114" i="9"/>
  <c r="S113" i="9"/>
  <c r="R113" i="9"/>
  <c r="Q113" i="9"/>
  <c r="P113" i="9"/>
  <c r="O113" i="9"/>
  <c r="N113" i="9"/>
  <c r="M113" i="9"/>
  <c r="L113" i="9"/>
  <c r="K113" i="9"/>
  <c r="J113" i="9"/>
  <c r="I113" i="9"/>
  <c r="H113" i="9"/>
  <c r="G113" i="9"/>
  <c r="F113" i="9"/>
  <c r="E113" i="9"/>
  <c r="S112" i="9"/>
  <c r="R112" i="9"/>
  <c r="Q112" i="9"/>
  <c r="P112" i="9"/>
  <c r="O112" i="9"/>
  <c r="N112" i="9"/>
  <c r="M112" i="9"/>
  <c r="L112" i="9"/>
  <c r="K112" i="9"/>
  <c r="J112" i="9"/>
  <c r="I112" i="9"/>
  <c r="H112" i="9"/>
  <c r="G112" i="9"/>
  <c r="F112" i="9"/>
  <c r="E112" i="9"/>
  <c r="S111" i="9"/>
  <c r="R111" i="9"/>
  <c r="Q111" i="9"/>
  <c r="P111" i="9"/>
  <c r="O111" i="9"/>
  <c r="N111" i="9"/>
  <c r="M111" i="9"/>
  <c r="L111" i="9"/>
  <c r="K111" i="9"/>
  <c r="J111" i="9"/>
  <c r="I111" i="9"/>
  <c r="H111" i="9"/>
  <c r="G111" i="9"/>
  <c r="F111" i="9"/>
  <c r="E111" i="9"/>
  <c r="S110" i="9"/>
  <c r="R110" i="9"/>
  <c r="Q110" i="9"/>
  <c r="P110" i="9"/>
  <c r="O110" i="9"/>
  <c r="N110" i="9"/>
  <c r="M110" i="9"/>
  <c r="L110" i="9"/>
  <c r="K110" i="9"/>
  <c r="J110" i="9"/>
  <c r="I110" i="9"/>
  <c r="H110" i="9"/>
  <c r="G110" i="9"/>
  <c r="F110" i="9"/>
  <c r="E110" i="9"/>
  <c r="S109" i="9"/>
  <c r="R109" i="9"/>
  <c r="Q109" i="9"/>
  <c r="P109" i="9"/>
  <c r="O109" i="9"/>
  <c r="N109" i="9"/>
  <c r="M109" i="9"/>
  <c r="L109" i="9"/>
  <c r="K109" i="9"/>
  <c r="J109" i="9"/>
  <c r="I109" i="9"/>
  <c r="H109" i="9"/>
  <c r="G109" i="9"/>
  <c r="F109" i="9"/>
  <c r="E109" i="9"/>
  <c r="S108" i="9"/>
  <c r="R108" i="9"/>
  <c r="Q108" i="9"/>
  <c r="P108" i="9"/>
  <c r="O108" i="9"/>
  <c r="N108" i="9"/>
  <c r="M108" i="9"/>
  <c r="L108" i="9"/>
  <c r="K108" i="9"/>
  <c r="J108" i="9"/>
  <c r="I108" i="9"/>
  <c r="H108" i="9"/>
  <c r="G108" i="9"/>
  <c r="F108" i="9"/>
  <c r="E108" i="9"/>
  <c r="S107" i="9"/>
  <c r="R107" i="9"/>
  <c r="Q107" i="9"/>
  <c r="P107" i="9"/>
  <c r="O107" i="9"/>
  <c r="N107" i="9"/>
  <c r="M107" i="9"/>
  <c r="L107" i="9"/>
  <c r="K107" i="9"/>
  <c r="J107" i="9"/>
  <c r="I107" i="9"/>
  <c r="H107" i="9"/>
  <c r="G107" i="9"/>
  <c r="F107" i="9"/>
  <c r="E107" i="9"/>
  <c r="S106" i="9"/>
  <c r="R106" i="9"/>
  <c r="Q106" i="9"/>
  <c r="P106" i="9"/>
  <c r="O106" i="9"/>
  <c r="N106" i="9"/>
  <c r="M106" i="9"/>
  <c r="L106" i="9"/>
  <c r="K106" i="9"/>
  <c r="J106" i="9"/>
  <c r="I106" i="9"/>
  <c r="H106" i="9"/>
  <c r="G106" i="9"/>
  <c r="F106" i="9"/>
  <c r="E106" i="9"/>
  <c r="S105" i="9"/>
  <c r="R105" i="9"/>
  <c r="Q105" i="9"/>
  <c r="P105" i="9"/>
  <c r="O105" i="9"/>
  <c r="N105" i="9"/>
  <c r="M105" i="9"/>
  <c r="L105" i="9"/>
  <c r="K105" i="9"/>
  <c r="J105" i="9"/>
  <c r="I105" i="9"/>
  <c r="H105" i="9"/>
  <c r="G105" i="9"/>
  <c r="F105" i="9"/>
  <c r="E105" i="9"/>
  <c r="S104" i="9"/>
  <c r="R104" i="9"/>
  <c r="Q104" i="9"/>
  <c r="P104" i="9"/>
  <c r="O104" i="9"/>
  <c r="N104" i="9"/>
  <c r="M104" i="9"/>
  <c r="L104" i="9"/>
  <c r="K104" i="9"/>
  <c r="J104" i="9"/>
  <c r="I104" i="9"/>
  <c r="H104" i="9"/>
  <c r="G104" i="9"/>
  <c r="F104" i="9"/>
  <c r="E104" i="9"/>
  <c r="S103" i="9"/>
  <c r="R103" i="9"/>
  <c r="Q103" i="9"/>
  <c r="P103" i="9"/>
  <c r="O103" i="9"/>
  <c r="N103" i="9"/>
  <c r="M103" i="9"/>
  <c r="L103" i="9"/>
  <c r="K103" i="9"/>
  <c r="J103" i="9"/>
  <c r="I103" i="9"/>
  <c r="H103" i="9"/>
  <c r="G103" i="9"/>
  <c r="F103" i="9"/>
  <c r="E103" i="9"/>
  <c r="S102" i="9"/>
  <c r="R102" i="9"/>
  <c r="Q102" i="9"/>
  <c r="P102" i="9"/>
  <c r="O102" i="9"/>
  <c r="N102" i="9"/>
  <c r="M102" i="9"/>
  <c r="L102" i="9"/>
  <c r="K102" i="9"/>
  <c r="J102" i="9"/>
  <c r="I102" i="9"/>
  <c r="H102" i="9"/>
  <c r="G102" i="9"/>
  <c r="F102" i="9"/>
  <c r="E102" i="9"/>
  <c r="S101" i="9"/>
  <c r="R101" i="9"/>
  <c r="Q101" i="9"/>
  <c r="P101" i="9"/>
  <c r="O101" i="9"/>
  <c r="N101" i="9"/>
  <c r="M101" i="9"/>
  <c r="L101" i="9"/>
  <c r="K101" i="9"/>
  <c r="J101" i="9"/>
  <c r="I101" i="9"/>
  <c r="H101" i="9"/>
  <c r="G101" i="9"/>
  <c r="F101" i="9"/>
  <c r="E101" i="9"/>
  <c r="S100" i="9"/>
  <c r="R100" i="9"/>
  <c r="Q100" i="9"/>
  <c r="P100" i="9"/>
  <c r="O100" i="9"/>
  <c r="N100" i="9"/>
  <c r="M100" i="9"/>
  <c r="L100" i="9"/>
  <c r="K100" i="9"/>
  <c r="J100" i="9"/>
  <c r="I100" i="9"/>
  <c r="H100" i="9"/>
  <c r="G100" i="9"/>
  <c r="F100" i="9"/>
  <c r="E100" i="9"/>
  <c r="S99" i="9"/>
  <c r="R99" i="9"/>
  <c r="Q99" i="9"/>
  <c r="P99" i="9"/>
  <c r="O99" i="9"/>
  <c r="N99" i="9"/>
  <c r="M99" i="9"/>
  <c r="L99" i="9"/>
  <c r="K99" i="9"/>
  <c r="J99" i="9"/>
  <c r="I99" i="9"/>
  <c r="H99" i="9"/>
  <c r="G99" i="9"/>
  <c r="F99" i="9"/>
  <c r="E99" i="9"/>
  <c r="S98" i="9"/>
  <c r="R98" i="9"/>
  <c r="Q98" i="9"/>
  <c r="P98" i="9"/>
  <c r="O98" i="9"/>
  <c r="N98" i="9"/>
  <c r="M98" i="9"/>
  <c r="L98" i="9"/>
  <c r="K98" i="9"/>
  <c r="J98" i="9"/>
  <c r="I98" i="9"/>
  <c r="H98" i="9"/>
  <c r="G98" i="9"/>
  <c r="F98" i="9"/>
  <c r="E98" i="9"/>
  <c r="S97" i="9"/>
  <c r="R97" i="9"/>
  <c r="Q97" i="9"/>
  <c r="P97" i="9"/>
  <c r="O97" i="9"/>
  <c r="N97" i="9"/>
  <c r="M97" i="9"/>
  <c r="L97" i="9"/>
  <c r="K97" i="9"/>
  <c r="J97" i="9"/>
  <c r="I97" i="9"/>
  <c r="H97" i="9"/>
  <c r="G97" i="9"/>
  <c r="F97" i="9"/>
  <c r="E97" i="9"/>
  <c r="S96" i="9"/>
  <c r="R96" i="9"/>
  <c r="Q96" i="9"/>
  <c r="P96" i="9"/>
  <c r="O96" i="9"/>
  <c r="N96" i="9"/>
  <c r="M96" i="9"/>
  <c r="L96" i="9"/>
  <c r="K96" i="9"/>
  <c r="J96" i="9"/>
  <c r="I96" i="9"/>
  <c r="H96" i="9"/>
  <c r="G96" i="9"/>
  <c r="F96" i="9"/>
  <c r="E96" i="9"/>
  <c r="S95" i="9"/>
  <c r="R95" i="9"/>
  <c r="Q95" i="9"/>
  <c r="P95" i="9"/>
  <c r="O95" i="9"/>
  <c r="N95" i="9"/>
  <c r="M95" i="9"/>
  <c r="L95" i="9"/>
  <c r="K95" i="9"/>
  <c r="J95" i="9"/>
  <c r="I95" i="9"/>
  <c r="H95" i="9"/>
  <c r="G95" i="9"/>
  <c r="F95" i="9"/>
  <c r="E95" i="9"/>
  <c r="S94" i="9"/>
  <c r="R94" i="9"/>
  <c r="Q94" i="9"/>
  <c r="P94" i="9"/>
  <c r="O94" i="9"/>
  <c r="N94" i="9"/>
  <c r="M94" i="9"/>
  <c r="L94" i="9"/>
  <c r="K94" i="9"/>
  <c r="J94" i="9"/>
  <c r="I94" i="9"/>
  <c r="H94" i="9"/>
  <c r="G94" i="9"/>
  <c r="F94" i="9"/>
  <c r="E94" i="9"/>
  <c r="S93" i="9"/>
  <c r="R93" i="9"/>
  <c r="Q93" i="9"/>
  <c r="P93" i="9"/>
  <c r="O93" i="9"/>
  <c r="N93" i="9"/>
  <c r="M93" i="9"/>
  <c r="L93" i="9"/>
  <c r="K93" i="9"/>
  <c r="J93" i="9"/>
  <c r="I93" i="9"/>
  <c r="H93" i="9"/>
  <c r="G93" i="9"/>
  <c r="F93" i="9"/>
  <c r="E93" i="9"/>
  <c r="S92" i="9"/>
  <c r="R92" i="9"/>
  <c r="Q92" i="9"/>
  <c r="P92" i="9"/>
  <c r="O92" i="9"/>
  <c r="N92" i="9"/>
  <c r="M92" i="9"/>
  <c r="L92" i="9"/>
  <c r="K92" i="9"/>
  <c r="J92" i="9"/>
  <c r="I92" i="9"/>
  <c r="H92" i="9"/>
  <c r="G92" i="9"/>
  <c r="F92" i="9"/>
  <c r="E92" i="9"/>
  <c r="S91" i="9"/>
  <c r="R91" i="9"/>
  <c r="Q91" i="9"/>
  <c r="P91" i="9"/>
  <c r="O91" i="9"/>
  <c r="N91" i="9"/>
  <c r="M91" i="9"/>
  <c r="L91" i="9"/>
  <c r="K91" i="9"/>
  <c r="J91" i="9"/>
  <c r="I91" i="9"/>
  <c r="H91" i="9"/>
  <c r="G91" i="9"/>
  <c r="F91" i="9"/>
  <c r="E91" i="9"/>
  <c r="S90" i="9"/>
  <c r="R90" i="9"/>
  <c r="Q90" i="9"/>
  <c r="P90" i="9"/>
  <c r="O90" i="9"/>
  <c r="N90" i="9"/>
  <c r="M90" i="9"/>
  <c r="L90" i="9"/>
  <c r="K90" i="9"/>
  <c r="J90" i="9"/>
  <c r="I90" i="9"/>
  <c r="H90" i="9"/>
  <c r="G90" i="9"/>
  <c r="F90" i="9"/>
  <c r="E90" i="9"/>
  <c r="S89" i="9"/>
  <c r="R89" i="9"/>
  <c r="Q89" i="9"/>
  <c r="P89" i="9"/>
  <c r="O89" i="9"/>
  <c r="N89" i="9"/>
  <c r="M89" i="9"/>
  <c r="L89" i="9"/>
  <c r="K89" i="9"/>
  <c r="J89" i="9"/>
  <c r="I89" i="9"/>
  <c r="H89" i="9"/>
  <c r="G89" i="9"/>
  <c r="F89" i="9"/>
  <c r="E89" i="9"/>
  <c r="S88" i="9"/>
  <c r="R88" i="9"/>
  <c r="Q88" i="9"/>
  <c r="P88" i="9"/>
  <c r="O88" i="9"/>
  <c r="N88" i="9"/>
  <c r="M88" i="9"/>
  <c r="L88" i="9"/>
  <c r="K88" i="9"/>
  <c r="J88" i="9"/>
  <c r="I88" i="9"/>
  <c r="H88" i="9"/>
  <c r="G88" i="9"/>
  <c r="F88" i="9"/>
  <c r="E88" i="9"/>
  <c r="S87" i="9"/>
  <c r="R87" i="9"/>
  <c r="Q87" i="9"/>
  <c r="P87" i="9"/>
  <c r="O87" i="9"/>
  <c r="N87" i="9"/>
  <c r="M87" i="9"/>
  <c r="L87" i="9"/>
  <c r="K87" i="9"/>
  <c r="J87" i="9"/>
  <c r="I87" i="9"/>
  <c r="H87" i="9"/>
  <c r="G87" i="9"/>
  <c r="F87" i="9"/>
  <c r="E87" i="9"/>
  <c r="E85" i="9"/>
  <c r="F85" i="9" s="1"/>
  <c r="G85" i="9" s="1"/>
  <c r="H85" i="9" s="1"/>
  <c r="I85" i="9" s="1"/>
  <c r="J85" i="9" s="1"/>
  <c r="K85" i="9" s="1"/>
  <c r="L85" i="9" s="1"/>
  <c r="M85" i="9" s="1"/>
  <c r="N85" i="9" s="1"/>
  <c r="O85" i="9" s="1"/>
  <c r="P85" i="9" s="1"/>
  <c r="Q85" i="9" s="1"/>
  <c r="R85" i="9" s="1"/>
  <c r="S85" i="9" s="1"/>
  <c r="T85" i="9" s="1"/>
  <c r="U85" i="9" s="1"/>
  <c r="V85" i="9" s="1"/>
  <c r="W85" i="9" s="1"/>
  <c r="X85" i="9" s="1"/>
  <c r="Y85" i="9" s="1"/>
  <c r="T99" i="9"/>
  <c r="T98" i="9"/>
  <c r="E45" i="9"/>
  <c r="F45" i="9" s="1"/>
  <c r="G45" i="9" s="1"/>
  <c r="H45" i="9" s="1"/>
  <c r="I45" i="9" s="1"/>
  <c r="J45" i="9" s="1"/>
  <c r="K45" i="9" s="1"/>
  <c r="L45" i="9" s="1"/>
  <c r="M45" i="9" s="1"/>
  <c r="N45" i="9" s="1"/>
  <c r="O45" i="9" s="1"/>
  <c r="P45" i="9" s="1"/>
  <c r="Q45" i="9" s="1"/>
  <c r="R45" i="9" s="1"/>
  <c r="S45" i="9" s="1"/>
  <c r="T45" i="9" s="1"/>
  <c r="U45" i="9" s="1"/>
  <c r="V45" i="9" s="1"/>
  <c r="W45" i="9" s="1"/>
  <c r="X45" i="9" s="1"/>
  <c r="Y45" i="9" s="1"/>
  <c r="S158" i="9"/>
  <c r="Q158" i="9"/>
  <c r="P158" i="9"/>
  <c r="O158" i="9"/>
  <c r="N158" i="9"/>
  <c r="M158" i="9"/>
  <c r="K158" i="9"/>
  <c r="I158" i="9"/>
  <c r="G158" i="9"/>
  <c r="F158" i="9"/>
  <c r="E158" i="9"/>
  <c r="V136" i="9"/>
  <c r="E5" i="9"/>
  <c r="F5" i="9" s="1"/>
  <c r="G5" i="9" s="1"/>
  <c r="H5" i="9" s="1"/>
  <c r="I5" i="9" s="1"/>
  <c r="J5" i="9" s="1"/>
  <c r="K5" i="9" s="1"/>
  <c r="L5" i="9" s="1"/>
  <c r="M5" i="9" s="1"/>
  <c r="N5" i="9" s="1"/>
  <c r="O5" i="9" s="1"/>
  <c r="P5" i="9" s="1"/>
  <c r="Q5" i="9" s="1"/>
  <c r="R5" i="9" s="1"/>
  <c r="S5" i="9" s="1"/>
  <c r="T5" i="9" s="1"/>
  <c r="U5" i="9" s="1"/>
  <c r="V5" i="9" s="1"/>
  <c r="W5" i="9" s="1"/>
  <c r="X5" i="9" s="1"/>
  <c r="Y5" i="9" s="1"/>
  <c r="S234" i="8"/>
  <c r="S233" i="8"/>
  <c r="S232" i="8"/>
  <c r="S231" i="8"/>
  <c r="S230" i="8"/>
  <c r="S229" i="8"/>
  <c r="S228" i="8"/>
  <c r="S227" i="8"/>
  <c r="S226" i="8"/>
  <c r="S225" i="8"/>
  <c r="S224" i="8"/>
  <c r="S223" i="8"/>
  <c r="S222" i="8"/>
  <c r="S221" i="8"/>
  <c r="S220" i="8"/>
  <c r="S219" i="8"/>
  <c r="S218" i="8"/>
  <c r="S217" i="8"/>
  <c r="S216" i="8"/>
  <c r="S215" i="8"/>
  <c r="S214" i="8"/>
  <c r="S213" i="8"/>
  <c r="S212" i="8"/>
  <c r="S211" i="8"/>
  <c r="S210" i="8"/>
  <c r="S209" i="8"/>
  <c r="S208" i="8"/>
  <c r="S207" i="8"/>
  <c r="S206" i="8"/>
  <c r="S205" i="8"/>
  <c r="S204" i="8"/>
  <c r="S203" i="8"/>
  <c r="S202" i="8"/>
  <c r="E124" i="8"/>
  <c r="F124" i="8"/>
  <c r="G124" i="8"/>
  <c r="H124" i="8"/>
  <c r="I124" i="8"/>
  <c r="J124" i="8"/>
  <c r="K124" i="8"/>
  <c r="L124" i="8"/>
  <c r="M124" i="8"/>
  <c r="N124" i="8"/>
  <c r="O124" i="8"/>
  <c r="P124" i="8"/>
  <c r="Q124" i="8"/>
  <c r="R124" i="8"/>
  <c r="S124" i="8"/>
  <c r="E125" i="8"/>
  <c r="F125" i="8"/>
  <c r="G125" i="8"/>
  <c r="H125" i="8"/>
  <c r="I125" i="8"/>
  <c r="J125" i="8"/>
  <c r="K125" i="8"/>
  <c r="L125" i="8"/>
  <c r="M125" i="8"/>
  <c r="N125" i="8"/>
  <c r="O125" i="8"/>
  <c r="P125" i="8"/>
  <c r="Q125" i="8"/>
  <c r="R125" i="8"/>
  <c r="S125" i="8"/>
  <c r="E126" i="8"/>
  <c r="F126" i="8"/>
  <c r="G126" i="8"/>
  <c r="H126" i="8"/>
  <c r="I126" i="8"/>
  <c r="J126" i="8"/>
  <c r="K126" i="8"/>
  <c r="L126" i="8"/>
  <c r="M126" i="8"/>
  <c r="N126" i="8"/>
  <c r="O126" i="8"/>
  <c r="P126" i="8"/>
  <c r="Q126" i="8"/>
  <c r="R126" i="8"/>
  <c r="S126" i="8"/>
  <c r="E127" i="8"/>
  <c r="F127" i="8"/>
  <c r="G127" i="8"/>
  <c r="H127" i="8"/>
  <c r="I127" i="8"/>
  <c r="J127" i="8"/>
  <c r="K127" i="8"/>
  <c r="L127" i="8"/>
  <c r="M127" i="8"/>
  <c r="N127" i="8"/>
  <c r="O127" i="8"/>
  <c r="P127" i="8"/>
  <c r="Q127" i="8"/>
  <c r="R127" i="8"/>
  <c r="S127" i="8"/>
  <c r="E128" i="8"/>
  <c r="F128" i="8"/>
  <c r="G128" i="8"/>
  <c r="H128" i="8"/>
  <c r="I128" i="8"/>
  <c r="J128" i="8"/>
  <c r="K128" i="8"/>
  <c r="L128" i="8"/>
  <c r="M128" i="8"/>
  <c r="N128" i="8"/>
  <c r="O128" i="8"/>
  <c r="P128" i="8"/>
  <c r="Q128" i="8"/>
  <c r="R128" i="8"/>
  <c r="S128" i="8"/>
  <c r="E129" i="8"/>
  <c r="F129" i="8"/>
  <c r="G129" i="8"/>
  <c r="H129" i="8"/>
  <c r="I129" i="8"/>
  <c r="J129" i="8"/>
  <c r="K129" i="8"/>
  <c r="L129" i="8"/>
  <c r="M129" i="8"/>
  <c r="N129" i="8"/>
  <c r="O129" i="8"/>
  <c r="P129" i="8"/>
  <c r="Q129" i="8"/>
  <c r="R129" i="8"/>
  <c r="S129" i="8"/>
  <c r="E130" i="8"/>
  <c r="F130" i="8"/>
  <c r="G130" i="8"/>
  <c r="H130" i="8"/>
  <c r="I130" i="8"/>
  <c r="J130" i="8"/>
  <c r="K130" i="8"/>
  <c r="L130" i="8"/>
  <c r="M130" i="8"/>
  <c r="N130" i="8"/>
  <c r="O130" i="8"/>
  <c r="P130" i="8"/>
  <c r="Q130" i="8"/>
  <c r="R130" i="8"/>
  <c r="S130" i="8"/>
  <c r="E131" i="8"/>
  <c r="F131" i="8"/>
  <c r="G131" i="8"/>
  <c r="H131" i="8"/>
  <c r="I131" i="8"/>
  <c r="J131" i="8"/>
  <c r="K131" i="8"/>
  <c r="L131" i="8"/>
  <c r="M131" i="8"/>
  <c r="N131" i="8"/>
  <c r="O131" i="8"/>
  <c r="P131" i="8"/>
  <c r="Q131" i="8"/>
  <c r="R131" i="8"/>
  <c r="S131" i="8"/>
  <c r="E132" i="8"/>
  <c r="F132" i="8"/>
  <c r="G132" i="8"/>
  <c r="H132" i="8"/>
  <c r="I132" i="8"/>
  <c r="J132" i="8"/>
  <c r="K132" i="8"/>
  <c r="L132" i="8"/>
  <c r="M132" i="8"/>
  <c r="N132" i="8"/>
  <c r="O132" i="8"/>
  <c r="P132" i="8"/>
  <c r="Q132" i="8"/>
  <c r="R132" i="8"/>
  <c r="S132" i="8"/>
  <c r="E133" i="8"/>
  <c r="F133" i="8"/>
  <c r="G133" i="8"/>
  <c r="H133" i="8"/>
  <c r="I133" i="8"/>
  <c r="J133" i="8"/>
  <c r="K133" i="8"/>
  <c r="L133" i="8"/>
  <c r="M133" i="8"/>
  <c r="N133" i="8"/>
  <c r="O133" i="8"/>
  <c r="P133" i="8"/>
  <c r="Q133" i="8"/>
  <c r="R133" i="8"/>
  <c r="S133" i="8"/>
  <c r="E134" i="8"/>
  <c r="F134" i="8"/>
  <c r="G134" i="8"/>
  <c r="H134" i="8"/>
  <c r="I134" i="8"/>
  <c r="J134" i="8"/>
  <c r="K134" i="8"/>
  <c r="L134" i="8"/>
  <c r="M134" i="8"/>
  <c r="N134" i="8"/>
  <c r="O134" i="8"/>
  <c r="P134" i="8"/>
  <c r="Q134" i="8"/>
  <c r="R134" i="8"/>
  <c r="S134" i="8"/>
  <c r="E135" i="8"/>
  <c r="F135" i="8"/>
  <c r="G135" i="8"/>
  <c r="H135" i="8"/>
  <c r="I135" i="8"/>
  <c r="J135" i="8"/>
  <c r="K135" i="8"/>
  <c r="L135" i="8"/>
  <c r="M135" i="8"/>
  <c r="N135" i="8"/>
  <c r="O135" i="8"/>
  <c r="P135" i="8"/>
  <c r="Q135" i="8"/>
  <c r="R135" i="8"/>
  <c r="S135" i="8"/>
  <c r="E136" i="8"/>
  <c r="F136" i="8"/>
  <c r="G136" i="8"/>
  <c r="H136" i="8"/>
  <c r="I136" i="8"/>
  <c r="J136" i="8"/>
  <c r="K136" i="8"/>
  <c r="L136" i="8"/>
  <c r="M136" i="8"/>
  <c r="N136" i="8"/>
  <c r="O136" i="8"/>
  <c r="P136" i="8"/>
  <c r="Q136" i="8"/>
  <c r="R136" i="8"/>
  <c r="S136" i="8"/>
  <c r="E137" i="8"/>
  <c r="F137" i="8"/>
  <c r="G137" i="8"/>
  <c r="H137" i="8"/>
  <c r="I137" i="8"/>
  <c r="J137" i="8"/>
  <c r="K137" i="8"/>
  <c r="L137" i="8"/>
  <c r="M137" i="8"/>
  <c r="N137" i="8"/>
  <c r="O137" i="8"/>
  <c r="P137" i="8"/>
  <c r="Q137" i="8"/>
  <c r="R137" i="8"/>
  <c r="S137" i="8"/>
  <c r="E138" i="8"/>
  <c r="F138" i="8"/>
  <c r="G138" i="8"/>
  <c r="H138" i="8"/>
  <c r="I138" i="8"/>
  <c r="J138" i="8"/>
  <c r="K138" i="8"/>
  <c r="L138" i="8"/>
  <c r="M138" i="8"/>
  <c r="N138" i="8"/>
  <c r="O138" i="8"/>
  <c r="P138" i="8"/>
  <c r="Q138" i="8"/>
  <c r="R138" i="8"/>
  <c r="S138" i="8"/>
  <c r="E139" i="8"/>
  <c r="F139" i="8"/>
  <c r="G139" i="8"/>
  <c r="H139" i="8"/>
  <c r="I139" i="8"/>
  <c r="J139" i="8"/>
  <c r="K139" i="8"/>
  <c r="L139" i="8"/>
  <c r="M139" i="8"/>
  <c r="N139" i="8"/>
  <c r="O139" i="8"/>
  <c r="P139" i="8"/>
  <c r="Q139" i="8"/>
  <c r="R139" i="8"/>
  <c r="S139" i="8"/>
  <c r="E140" i="8"/>
  <c r="F140" i="8"/>
  <c r="G140" i="8"/>
  <c r="H140" i="8"/>
  <c r="I140" i="8"/>
  <c r="J140" i="8"/>
  <c r="K140" i="8"/>
  <c r="L140" i="8"/>
  <c r="M140" i="8"/>
  <c r="N140" i="8"/>
  <c r="O140" i="8"/>
  <c r="P140" i="8"/>
  <c r="Q140" i="8"/>
  <c r="R140" i="8"/>
  <c r="S140" i="8"/>
  <c r="E141" i="8"/>
  <c r="F141" i="8"/>
  <c r="G141" i="8"/>
  <c r="H141" i="8"/>
  <c r="I141" i="8"/>
  <c r="J141" i="8"/>
  <c r="K141" i="8"/>
  <c r="L141" i="8"/>
  <c r="M141" i="8"/>
  <c r="N141" i="8"/>
  <c r="O141" i="8"/>
  <c r="P141" i="8"/>
  <c r="Q141" i="8"/>
  <c r="R141" i="8"/>
  <c r="S141" i="8"/>
  <c r="E142" i="8"/>
  <c r="F142" i="8"/>
  <c r="G142" i="8"/>
  <c r="H142" i="8"/>
  <c r="I142" i="8"/>
  <c r="J142" i="8"/>
  <c r="K142" i="8"/>
  <c r="L142" i="8"/>
  <c r="M142" i="8"/>
  <c r="N142" i="8"/>
  <c r="O142" i="8"/>
  <c r="P142" i="8"/>
  <c r="Q142" i="8"/>
  <c r="R142" i="8"/>
  <c r="S142" i="8"/>
  <c r="E143" i="8"/>
  <c r="F143" i="8"/>
  <c r="G143" i="8"/>
  <c r="H143" i="8"/>
  <c r="I143" i="8"/>
  <c r="J143" i="8"/>
  <c r="K143" i="8"/>
  <c r="L143" i="8"/>
  <c r="M143" i="8"/>
  <c r="N143" i="8"/>
  <c r="O143" i="8"/>
  <c r="P143" i="8"/>
  <c r="Q143" i="8"/>
  <c r="R143" i="8"/>
  <c r="S143" i="8"/>
  <c r="E144" i="8"/>
  <c r="F144" i="8"/>
  <c r="G144" i="8"/>
  <c r="H144" i="8"/>
  <c r="I144" i="8"/>
  <c r="J144" i="8"/>
  <c r="K144" i="8"/>
  <c r="L144" i="8"/>
  <c r="M144" i="8"/>
  <c r="N144" i="8"/>
  <c r="O144" i="8"/>
  <c r="P144" i="8"/>
  <c r="Q144" i="8"/>
  <c r="R144" i="8"/>
  <c r="S144" i="8"/>
  <c r="E145" i="8"/>
  <c r="F145" i="8"/>
  <c r="G145" i="8"/>
  <c r="H145" i="8"/>
  <c r="I145" i="8"/>
  <c r="J145" i="8"/>
  <c r="K145" i="8"/>
  <c r="L145" i="8"/>
  <c r="M145" i="8"/>
  <c r="N145" i="8"/>
  <c r="O145" i="8"/>
  <c r="P145" i="8"/>
  <c r="Q145" i="8"/>
  <c r="R145" i="8"/>
  <c r="S145" i="8"/>
  <c r="E146" i="8"/>
  <c r="F146" i="8"/>
  <c r="G146" i="8"/>
  <c r="H146" i="8"/>
  <c r="I146" i="8"/>
  <c r="J146" i="8"/>
  <c r="K146" i="8"/>
  <c r="L146" i="8"/>
  <c r="M146" i="8"/>
  <c r="N146" i="8"/>
  <c r="O146" i="8"/>
  <c r="P146" i="8"/>
  <c r="Q146" i="8"/>
  <c r="R146" i="8"/>
  <c r="S146" i="8"/>
  <c r="E147" i="8"/>
  <c r="F147" i="8"/>
  <c r="G147" i="8"/>
  <c r="H147" i="8"/>
  <c r="I147" i="8"/>
  <c r="J147" i="8"/>
  <c r="K147" i="8"/>
  <c r="L147" i="8"/>
  <c r="M147" i="8"/>
  <c r="N147" i="8"/>
  <c r="O147" i="8"/>
  <c r="P147" i="8"/>
  <c r="Q147" i="8"/>
  <c r="R147" i="8"/>
  <c r="S147" i="8"/>
  <c r="E148" i="8"/>
  <c r="F148" i="8"/>
  <c r="G148" i="8"/>
  <c r="H148" i="8"/>
  <c r="I148" i="8"/>
  <c r="J148" i="8"/>
  <c r="K148" i="8"/>
  <c r="L148" i="8"/>
  <c r="M148" i="8"/>
  <c r="N148" i="8"/>
  <c r="O148" i="8"/>
  <c r="P148" i="8"/>
  <c r="Q148" i="8"/>
  <c r="R148" i="8"/>
  <c r="S148" i="8"/>
  <c r="E149" i="8"/>
  <c r="F149" i="8"/>
  <c r="G149" i="8"/>
  <c r="H149" i="8"/>
  <c r="I149" i="8"/>
  <c r="J149" i="8"/>
  <c r="K149" i="8"/>
  <c r="L149" i="8"/>
  <c r="M149" i="8"/>
  <c r="N149" i="8"/>
  <c r="O149" i="8"/>
  <c r="P149" i="8"/>
  <c r="Q149" i="8"/>
  <c r="R149" i="8"/>
  <c r="S149" i="8"/>
  <c r="E150" i="8"/>
  <c r="F150" i="8"/>
  <c r="G150" i="8"/>
  <c r="H150" i="8"/>
  <c r="I150" i="8"/>
  <c r="J150" i="8"/>
  <c r="K150" i="8"/>
  <c r="L150" i="8"/>
  <c r="M150" i="8"/>
  <c r="N150" i="8"/>
  <c r="O150" i="8"/>
  <c r="P150" i="8"/>
  <c r="Q150" i="8"/>
  <c r="R150" i="8"/>
  <c r="S150" i="8"/>
  <c r="E151" i="8"/>
  <c r="F151" i="8"/>
  <c r="G151" i="8"/>
  <c r="H151" i="8"/>
  <c r="I151" i="8"/>
  <c r="J151" i="8"/>
  <c r="K151" i="8"/>
  <c r="L151" i="8"/>
  <c r="M151" i="8"/>
  <c r="N151" i="8"/>
  <c r="O151" i="8"/>
  <c r="P151" i="8"/>
  <c r="Q151" i="8"/>
  <c r="R151" i="8"/>
  <c r="S151" i="8"/>
  <c r="E152" i="8"/>
  <c r="F152" i="8"/>
  <c r="G152" i="8"/>
  <c r="H152" i="8"/>
  <c r="I152" i="8"/>
  <c r="J152" i="8"/>
  <c r="K152" i="8"/>
  <c r="L152" i="8"/>
  <c r="M152" i="8"/>
  <c r="N152" i="8"/>
  <c r="O152" i="8"/>
  <c r="P152" i="8"/>
  <c r="Q152" i="8"/>
  <c r="R152" i="8"/>
  <c r="S152" i="8"/>
  <c r="E153" i="8"/>
  <c r="F153" i="8"/>
  <c r="G153" i="8"/>
  <c r="H153" i="8"/>
  <c r="I153" i="8"/>
  <c r="J153" i="8"/>
  <c r="K153" i="8"/>
  <c r="L153" i="8"/>
  <c r="M153" i="8"/>
  <c r="N153" i="8"/>
  <c r="O153" i="8"/>
  <c r="P153" i="8"/>
  <c r="Q153" i="8"/>
  <c r="R153" i="8"/>
  <c r="S153" i="8"/>
  <c r="E154" i="8"/>
  <c r="F154" i="8"/>
  <c r="G154" i="8"/>
  <c r="H154" i="8"/>
  <c r="I154" i="8"/>
  <c r="J154" i="8"/>
  <c r="K154" i="8"/>
  <c r="L154" i="8"/>
  <c r="M154" i="8"/>
  <c r="N154" i="8"/>
  <c r="O154" i="8"/>
  <c r="P154" i="8"/>
  <c r="Q154" i="8"/>
  <c r="R154" i="8"/>
  <c r="S154" i="8"/>
  <c r="E155" i="8"/>
  <c r="F155" i="8"/>
  <c r="G155" i="8"/>
  <c r="H155" i="8"/>
  <c r="I155" i="8"/>
  <c r="J155" i="8"/>
  <c r="K155" i="8"/>
  <c r="L155" i="8"/>
  <c r="M155" i="8"/>
  <c r="N155" i="8"/>
  <c r="O155" i="8"/>
  <c r="P155" i="8"/>
  <c r="Q155" i="8"/>
  <c r="R155" i="8"/>
  <c r="S155" i="8"/>
  <c r="E156" i="8"/>
  <c r="H156" i="8"/>
  <c r="L156" i="8"/>
  <c r="N156" i="8"/>
  <c r="P156" i="8"/>
  <c r="Q156" i="8"/>
  <c r="S156" i="8"/>
  <c r="E85" i="8"/>
  <c r="F85" i="8"/>
  <c r="G85" i="8"/>
  <c r="H85" i="8"/>
  <c r="I85" i="8"/>
  <c r="J85" i="8"/>
  <c r="K85" i="8"/>
  <c r="L85" i="8"/>
  <c r="M85" i="8"/>
  <c r="N85" i="8"/>
  <c r="O85" i="8"/>
  <c r="P85" i="8"/>
  <c r="Q85" i="8"/>
  <c r="R85" i="8"/>
  <c r="S85" i="8"/>
  <c r="E86" i="8"/>
  <c r="F86" i="8"/>
  <c r="G86" i="8"/>
  <c r="H86" i="8"/>
  <c r="I86" i="8"/>
  <c r="J86" i="8"/>
  <c r="K86" i="8"/>
  <c r="L86" i="8"/>
  <c r="M86" i="8"/>
  <c r="N86" i="8"/>
  <c r="O86" i="8"/>
  <c r="P86" i="8"/>
  <c r="Q86" i="8"/>
  <c r="R86" i="8"/>
  <c r="S86" i="8"/>
  <c r="E87" i="8"/>
  <c r="F87" i="8"/>
  <c r="G87" i="8"/>
  <c r="H87" i="8"/>
  <c r="I87" i="8"/>
  <c r="J87" i="8"/>
  <c r="K87" i="8"/>
  <c r="L87" i="8"/>
  <c r="M87" i="8"/>
  <c r="N87" i="8"/>
  <c r="O87" i="8"/>
  <c r="P87" i="8"/>
  <c r="Q87" i="8"/>
  <c r="R87" i="8"/>
  <c r="S87" i="8"/>
  <c r="E88" i="8"/>
  <c r="F88" i="8"/>
  <c r="G88" i="8"/>
  <c r="H88" i="8"/>
  <c r="I88" i="8"/>
  <c r="J88" i="8"/>
  <c r="K88" i="8"/>
  <c r="L88" i="8"/>
  <c r="M88" i="8"/>
  <c r="N88" i="8"/>
  <c r="O88" i="8"/>
  <c r="P88" i="8"/>
  <c r="Q88" i="8"/>
  <c r="R88" i="8"/>
  <c r="S88" i="8"/>
  <c r="E89" i="8"/>
  <c r="F89" i="8"/>
  <c r="G89" i="8"/>
  <c r="H89" i="8"/>
  <c r="I89" i="8"/>
  <c r="J89" i="8"/>
  <c r="K89" i="8"/>
  <c r="L89" i="8"/>
  <c r="M89" i="8"/>
  <c r="N89" i="8"/>
  <c r="O89" i="8"/>
  <c r="P89" i="8"/>
  <c r="Q89" i="8"/>
  <c r="R89" i="8"/>
  <c r="S89" i="8"/>
  <c r="E90" i="8"/>
  <c r="F90" i="8"/>
  <c r="G90" i="8"/>
  <c r="H90" i="8"/>
  <c r="I90" i="8"/>
  <c r="J90" i="8"/>
  <c r="K90" i="8"/>
  <c r="L90" i="8"/>
  <c r="M90" i="8"/>
  <c r="N90" i="8"/>
  <c r="O90" i="8"/>
  <c r="P90" i="8"/>
  <c r="Q90" i="8"/>
  <c r="R90" i="8"/>
  <c r="S90" i="8"/>
  <c r="E91" i="8"/>
  <c r="F91" i="8"/>
  <c r="G91" i="8"/>
  <c r="H91" i="8"/>
  <c r="I91" i="8"/>
  <c r="J91" i="8"/>
  <c r="K91" i="8"/>
  <c r="L91" i="8"/>
  <c r="M91" i="8"/>
  <c r="N91" i="8"/>
  <c r="O91" i="8"/>
  <c r="P91" i="8"/>
  <c r="Q91" i="8"/>
  <c r="R91" i="8"/>
  <c r="S91" i="8"/>
  <c r="E92" i="8"/>
  <c r="F92" i="8"/>
  <c r="G92" i="8"/>
  <c r="H92" i="8"/>
  <c r="I92" i="8"/>
  <c r="J92" i="8"/>
  <c r="K92" i="8"/>
  <c r="L92" i="8"/>
  <c r="M92" i="8"/>
  <c r="N92" i="8"/>
  <c r="O92" i="8"/>
  <c r="P92" i="8"/>
  <c r="Q92" i="8"/>
  <c r="R92" i="8"/>
  <c r="S92" i="8"/>
  <c r="E93" i="8"/>
  <c r="F93" i="8"/>
  <c r="G93" i="8"/>
  <c r="H93" i="8"/>
  <c r="I93" i="8"/>
  <c r="J93" i="8"/>
  <c r="K93" i="8"/>
  <c r="L93" i="8"/>
  <c r="M93" i="8"/>
  <c r="N93" i="8"/>
  <c r="O93" i="8"/>
  <c r="P93" i="8"/>
  <c r="Q93" i="8"/>
  <c r="R93" i="8"/>
  <c r="S93" i="8"/>
  <c r="E94" i="8"/>
  <c r="F94" i="8"/>
  <c r="G94" i="8"/>
  <c r="H94" i="8"/>
  <c r="I94" i="8"/>
  <c r="J94" i="8"/>
  <c r="K94" i="8"/>
  <c r="L94" i="8"/>
  <c r="M94" i="8"/>
  <c r="N94" i="8"/>
  <c r="O94" i="8"/>
  <c r="P94" i="8"/>
  <c r="Q94" i="8"/>
  <c r="R94" i="8"/>
  <c r="S94" i="8"/>
  <c r="E95" i="8"/>
  <c r="F95" i="8"/>
  <c r="G95" i="8"/>
  <c r="H95" i="8"/>
  <c r="I95" i="8"/>
  <c r="J95" i="8"/>
  <c r="K95" i="8"/>
  <c r="L95" i="8"/>
  <c r="M95" i="8"/>
  <c r="N95" i="8"/>
  <c r="O95" i="8"/>
  <c r="P95" i="8"/>
  <c r="Q95" i="8"/>
  <c r="R95" i="8"/>
  <c r="S95" i="8"/>
  <c r="E96" i="8"/>
  <c r="F96" i="8"/>
  <c r="G96" i="8"/>
  <c r="H96" i="8"/>
  <c r="I96" i="8"/>
  <c r="J96" i="8"/>
  <c r="K96" i="8"/>
  <c r="L96" i="8"/>
  <c r="M96" i="8"/>
  <c r="N96" i="8"/>
  <c r="O96" i="8"/>
  <c r="P96" i="8"/>
  <c r="Q96" i="8"/>
  <c r="R96" i="8"/>
  <c r="S96" i="8"/>
  <c r="E97" i="8"/>
  <c r="F97" i="8"/>
  <c r="G97" i="8"/>
  <c r="H97" i="8"/>
  <c r="I97" i="8"/>
  <c r="J97" i="8"/>
  <c r="K97" i="8"/>
  <c r="L97" i="8"/>
  <c r="M97" i="8"/>
  <c r="N97" i="8"/>
  <c r="O97" i="8"/>
  <c r="P97" i="8"/>
  <c r="Q97" i="8"/>
  <c r="R97" i="8"/>
  <c r="S97" i="8"/>
  <c r="E98" i="8"/>
  <c r="F98" i="8"/>
  <c r="G98" i="8"/>
  <c r="H98" i="8"/>
  <c r="I98" i="8"/>
  <c r="J98" i="8"/>
  <c r="K98" i="8"/>
  <c r="L98" i="8"/>
  <c r="M98" i="8"/>
  <c r="N98" i="8"/>
  <c r="O98" i="8"/>
  <c r="P98" i="8"/>
  <c r="Q98" i="8"/>
  <c r="R98" i="8"/>
  <c r="S98" i="8"/>
  <c r="E99" i="8"/>
  <c r="F99" i="8"/>
  <c r="G99" i="8"/>
  <c r="H99" i="8"/>
  <c r="I99" i="8"/>
  <c r="J99" i="8"/>
  <c r="K99" i="8"/>
  <c r="L99" i="8"/>
  <c r="M99" i="8"/>
  <c r="N99" i="8"/>
  <c r="O99" i="8"/>
  <c r="P99" i="8"/>
  <c r="Q99" i="8"/>
  <c r="R99" i="8"/>
  <c r="S99" i="8"/>
  <c r="E100" i="8"/>
  <c r="F100" i="8"/>
  <c r="G100" i="8"/>
  <c r="H100" i="8"/>
  <c r="I100" i="8"/>
  <c r="J100" i="8"/>
  <c r="K100" i="8"/>
  <c r="L100" i="8"/>
  <c r="M100" i="8"/>
  <c r="N100" i="8"/>
  <c r="O100" i="8"/>
  <c r="P100" i="8"/>
  <c r="Q100" i="8"/>
  <c r="R100" i="8"/>
  <c r="S100" i="8"/>
  <c r="E101" i="8"/>
  <c r="F101" i="8"/>
  <c r="G101" i="8"/>
  <c r="H101" i="8"/>
  <c r="I101" i="8"/>
  <c r="J101" i="8"/>
  <c r="K101" i="8"/>
  <c r="L101" i="8"/>
  <c r="M101" i="8"/>
  <c r="N101" i="8"/>
  <c r="O101" i="8"/>
  <c r="P101" i="8"/>
  <c r="Q101" i="8"/>
  <c r="R101" i="8"/>
  <c r="S101" i="8"/>
  <c r="E102" i="8"/>
  <c r="F102" i="8"/>
  <c r="G102" i="8"/>
  <c r="H102" i="8"/>
  <c r="I102" i="8"/>
  <c r="J102" i="8"/>
  <c r="K102" i="8"/>
  <c r="L102" i="8"/>
  <c r="M102" i="8"/>
  <c r="N102" i="8"/>
  <c r="O102" i="8"/>
  <c r="P102" i="8"/>
  <c r="Q102" i="8"/>
  <c r="R102" i="8"/>
  <c r="S102" i="8"/>
  <c r="E103" i="8"/>
  <c r="F103" i="8"/>
  <c r="G103" i="8"/>
  <c r="H103" i="8"/>
  <c r="I103" i="8"/>
  <c r="J103" i="8"/>
  <c r="K103" i="8"/>
  <c r="L103" i="8"/>
  <c r="M103" i="8"/>
  <c r="N103" i="8"/>
  <c r="O103" i="8"/>
  <c r="P103" i="8"/>
  <c r="Q103" i="8"/>
  <c r="R103" i="8"/>
  <c r="S103" i="8"/>
  <c r="E104" i="8"/>
  <c r="F104" i="8"/>
  <c r="G104" i="8"/>
  <c r="H104" i="8"/>
  <c r="I104" i="8"/>
  <c r="J104" i="8"/>
  <c r="K104" i="8"/>
  <c r="L104" i="8"/>
  <c r="M104" i="8"/>
  <c r="N104" i="8"/>
  <c r="O104" i="8"/>
  <c r="P104" i="8"/>
  <c r="Q104" i="8"/>
  <c r="R104" i="8"/>
  <c r="S104" i="8"/>
  <c r="E105" i="8"/>
  <c r="F105" i="8"/>
  <c r="G105" i="8"/>
  <c r="H105" i="8"/>
  <c r="I105" i="8"/>
  <c r="J105" i="8"/>
  <c r="K105" i="8"/>
  <c r="L105" i="8"/>
  <c r="M105" i="8"/>
  <c r="N105" i="8"/>
  <c r="O105" i="8"/>
  <c r="P105" i="8"/>
  <c r="Q105" i="8"/>
  <c r="R105" i="8"/>
  <c r="S105" i="8"/>
  <c r="E106" i="8"/>
  <c r="F106" i="8"/>
  <c r="G106" i="8"/>
  <c r="H106" i="8"/>
  <c r="I106" i="8"/>
  <c r="J106" i="8"/>
  <c r="K106" i="8"/>
  <c r="L106" i="8"/>
  <c r="M106" i="8"/>
  <c r="N106" i="8"/>
  <c r="O106" i="8"/>
  <c r="P106" i="8"/>
  <c r="Q106" i="8"/>
  <c r="R106" i="8"/>
  <c r="S106" i="8"/>
  <c r="E107" i="8"/>
  <c r="F107" i="8"/>
  <c r="G107" i="8"/>
  <c r="H107" i="8"/>
  <c r="I107" i="8"/>
  <c r="J107" i="8"/>
  <c r="K107" i="8"/>
  <c r="L107" i="8"/>
  <c r="M107" i="8"/>
  <c r="N107" i="8"/>
  <c r="O107" i="8"/>
  <c r="P107" i="8"/>
  <c r="Q107" i="8"/>
  <c r="R107" i="8"/>
  <c r="S107" i="8"/>
  <c r="E108" i="8"/>
  <c r="F108" i="8"/>
  <c r="G108" i="8"/>
  <c r="H108" i="8"/>
  <c r="I108" i="8"/>
  <c r="J108" i="8"/>
  <c r="K108" i="8"/>
  <c r="L108" i="8"/>
  <c r="M108" i="8"/>
  <c r="N108" i="8"/>
  <c r="O108" i="8"/>
  <c r="P108" i="8"/>
  <c r="Q108" i="8"/>
  <c r="R108" i="8"/>
  <c r="S108" i="8"/>
  <c r="E109" i="8"/>
  <c r="F109" i="8"/>
  <c r="G109" i="8"/>
  <c r="H109" i="8"/>
  <c r="I109" i="8"/>
  <c r="J109" i="8"/>
  <c r="K109" i="8"/>
  <c r="L109" i="8"/>
  <c r="M109" i="8"/>
  <c r="N109" i="8"/>
  <c r="O109" i="8"/>
  <c r="P109" i="8"/>
  <c r="Q109" i="8"/>
  <c r="R109" i="8"/>
  <c r="S109" i="8"/>
  <c r="E110" i="8"/>
  <c r="F110" i="8"/>
  <c r="G110" i="8"/>
  <c r="H110" i="8"/>
  <c r="I110" i="8"/>
  <c r="J110" i="8"/>
  <c r="K110" i="8"/>
  <c r="L110" i="8"/>
  <c r="M110" i="8"/>
  <c r="N110" i="8"/>
  <c r="O110" i="8"/>
  <c r="P110" i="8"/>
  <c r="Q110" i="8"/>
  <c r="R110" i="8"/>
  <c r="S110" i="8"/>
  <c r="E111" i="8"/>
  <c r="F111" i="8"/>
  <c r="G111" i="8"/>
  <c r="H111" i="8"/>
  <c r="I111" i="8"/>
  <c r="J111" i="8"/>
  <c r="K111" i="8"/>
  <c r="L111" i="8"/>
  <c r="M111" i="8"/>
  <c r="N111" i="8"/>
  <c r="O111" i="8"/>
  <c r="P111" i="8"/>
  <c r="Q111" i="8"/>
  <c r="R111" i="8"/>
  <c r="S111" i="8"/>
  <c r="E112" i="8"/>
  <c r="F112" i="8"/>
  <c r="G112" i="8"/>
  <c r="H112" i="8"/>
  <c r="I112" i="8"/>
  <c r="J112" i="8"/>
  <c r="K112" i="8"/>
  <c r="L112" i="8"/>
  <c r="M112" i="8"/>
  <c r="N112" i="8"/>
  <c r="O112" i="8"/>
  <c r="P112" i="8"/>
  <c r="Q112" i="8"/>
  <c r="R112" i="8"/>
  <c r="S112" i="8"/>
  <c r="E113" i="8"/>
  <c r="F113" i="8"/>
  <c r="G113" i="8"/>
  <c r="H113" i="8"/>
  <c r="I113" i="8"/>
  <c r="J113" i="8"/>
  <c r="K113" i="8"/>
  <c r="L113" i="8"/>
  <c r="M113" i="8"/>
  <c r="N113" i="8"/>
  <c r="O113" i="8"/>
  <c r="P113" i="8"/>
  <c r="Q113" i="8"/>
  <c r="R113" i="8"/>
  <c r="S113" i="8"/>
  <c r="E114" i="8"/>
  <c r="F114" i="8"/>
  <c r="G114" i="8"/>
  <c r="H114" i="8"/>
  <c r="I114" i="8"/>
  <c r="J114" i="8"/>
  <c r="K114" i="8"/>
  <c r="L114" i="8"/>
  <c r="M114" i="8"/>
  <c r="N114" i="8"/>
  <c r="O114" i="8"/>
  <c r="P114" i="8"/>
  <c r="Q114" i="8"/>
  <c r="R114" i="8"/>
  <c r="S114" i="8"/>
  <c r="E115" i="8"/>
  <c r="F115" i="8"/>
  <c r="G115" i="8"/>
  <c r="H115" i="8"/>
  <c r="I115" i="8"/>
  <c r="J115" i="8"/>
  <c r="K115" i="8"/>
  <c r="L115" i="8"/>
  <c r="M115" i="8"/>
  <c r="N115" i="8"/>
  <c r="O115" i="8"/>
  <c r="P115" i="8"/>
  <c r="Q115" i="8"/>
  <c r="R115" i="8"/>
  <c r="S115" i="8"/>
  <c r="E116" i="8"/>
  <c r="F116" i="8"/>
  <c r="G116" i="8"/>
  <c r="H116" i="8"/>
  <c r="I116" i="8"/>
  <c r="J116" i="8"/>
  <c r="K116" i="8"/>
  <c r="L116" i="8"/>
  <c r="M116" i="8"/>
  <c r="N116" i="8"/>
  <c r="O116" i="8"/>
  <c r="P116" i="8"/>
  <c r="Q116" i="8"/>
  <c r="R116" i="8"/>
  <c r="S116" i="8"/>
  <c r="E117" i="8"/>
  <c r="F117" i="8"/>
  <c r="L117" i="8"/>
  <c r="M117" i="8"/>
  <c r="N117" i="8"/>
  <c r="S117" i="8"/>
  <c r="E191" i="12" l="1"/>
  <c r="D191" i="12"/>
  <c r="G186" i="12"/>
  <c r="S176" i="12"/>
  <c r="J167" i="12"/>
  <c r="M97" i="12"/>
  <c r="S233" i="12"/>
  <c r="S167" i="12"/>
  <c r="S214" i="12"/>
  <c r="S225" i="12"/>
  <c r="S228" i="12"/>
  <c r="S220" i="12"/>
  <c r="G136" i="12"/>
  <c r="G175" i="12" s="1"/>
  <c r="S217" i="12"/>
  <c r="S210" i="12"/>
  <c r="I191" i="12"/>
  <c r="S203" i="12"/>
  <c r="S216" i="12"/>
  <c r="E176" i="12"/>
  <c r="H176" i="12"/>
  <c r="I176" i="12"/>
  <c r="E164" i="12"/>
  <c r="G97" i="12"/>
  <c r="Q186" i="12"/>
  <c r="P176" i="12"/>
  <c r="U28" i="10"/>
  <c r="V28" i="10"/>
  <c r="U22" i="11"/>
  <c r="V22" i="11"/>
  <c r="P186" i="12"/>
  <c r="F186" i="12"/>
  <c r="U20" i="11"/>
  <c r="V20" i="11"/>
  <c r="J203" i="8"/>
  <c r="K202" i="8"/>
  <c r="S191" i="12"/>
  <c r="O176" i="12"/>
  <c r="H191" i="12"/>
  <c r="L164" i="12"/>
  <c r="K164" i="12"/>
  <c r="M136" i="12"/>
  <c r="G176" i="12"/>
  <c r="I136" i="12"/>
  <c r="I175" i="12" s="1"/>
  <c r="N97" i="12"/>
  <c r="R167" i="12"/>
  <c r="E226" i="12"/>
  <c r="E232" i="12"/>
  <c r="E217" i="12"/>
  <c r="E227" i="12"/>
  <c r="E215" i="12"/>
  <c r="E206" i="12"/>
  <c r="P217" i="9"/>
  <c r="P230" i="9"/>
  <c r="P212" i="9"/>
  <c r="P223" i="9"/>
  <c r="P219" i="9"/>
  <c r="P232" i="9"/>
  <c r="E205" i="8"/>
  <c r="E219" i="8"/>
  <c r="E212" i="8"/>
  <c r="E218" i="8"/>
  <c r="E222" i="8"/>
  <c r="E220" i="8"/>
  <c r="E203" i="8"/>
  <c r="J207" i="8"/>
  <c r="J234" i="8"/>
  <c r="E213" i="8"/>
  <c r="M176" i="12"/>
  <c r="S218" i="12"/>
  <c r="S208" i="12"/>
  <c r="S231" i="12"/>
  <c r="S229" i="12"/>
  <c r="S223" i="12"/>
  <c r="S212" i="12"/>
  <c r="S232" i="12"/>
  <c r="D176" i="12"/>
  <c r="Q215" i="9"/>
  <c r="Q119" i="9"/>
  <c r="E235" i="12"/>
  <c r="E212" i="12"/>
  <c r="E224" i="12"/>
  <c r="E205" i="12"/>
  <c r="E223" i="12"/>
  <c r="E204" i="12"/>
  <c r="E213" i="12"/>
  <c r="E234" i="12"/>
  <c r="E222" i="12"/>
  <c r="E231" i="12"/>
  <c r="E228" i="12"/>
  <c r="E219" i="12"/>
  <c r="E220" i="12"/>
  <c r="E214" i="12"/>
  <c r="E210" i="12"/>
  <c r="E209" i="12"/>
  <c r="E203" i="12"/>
  <c r="E230" i="12"/>
  <c r="E221" i="12"/>
  <c r="E211" i="12"/>
  <c r="E207" i="12"/>
  <c r="O125" i="12"/>
  <c r="O164" i="12" s="1"/>
  <c r="E208" i="12"/>
  <c r="E218" i="12"/>
  <c r="E216" i="12"/>
  <c r="E233" i="12"/>
  <c r="D213" i="12"/>
  <c r="D229" i="12"/>
  <c r="P226" i="9"/>
  <c r="P215" i="9"/>
  <c r="P235" i="9"/>
  <c r="P210" i="9"/>
  <c r="P208" i="9"/>
  <c r="P216" i="9"/>
  <c r="P233" i="9"/>
  <c r="P220" i="9"/>
  <c r="P231" i="9"/>
  <c r="P213" i="9"/>
  <c r="P214" i="9"/>
  <c r="P205" i="9"/>
  <c r="P211" i="9"/>
  <c r="P221" i="9"/>
  <c r="P227" i="9"/>
  <c r="P224" i="9"/>
  <c r="P209" i="9"/>
  <c r="S222" i="12"/>
  <c r="S205" i="12"/>
  <c r="S204" i="12"/>
  <c r="S224" i="12"/>
  <c r="S213" i="12"/>
  <c r="S221" i="12"/>
  <c r="S211" i="12"/>
  <c r="S234" i="12"/>
  <c r="S215" i="12"/>
  <c r="S219" i="12"/>
  <c r="S209" i="12"/>
  <c r="S227" i="12"/>
  <c r="S207" i="12"/>
  <c r="S230" i="12"/>
  <c r="S226" i="12"/>
  <c r="E167" i="12"/>
  <c r="E224" i="8"/>
  <c r="E202" i="8"/>
  <c r="E234" i="8"/>
  <c r="E232" i="8"/>
  <c r="E228" i="8"/>
  <c r="E226" i="8"/>
  <c r="E215" i="8"/>
  <c r="E217" i="8"/>
  <c r="E204" i="8"/>
  <c r="E209" i="8"/>
  <c r="E233" i="8"/>
  <c r="E223" i="8"/>
  <c r="E229" i="8"/>
  <c r="E216" i="8"/>
  <c r="E208" i="8"/>
  <c r="E225" i="8"/>
  <c r="E211" i="8"/>
  <c r="P78" i="12"/>
  <c r="P206" i="12" s="1"/>
  <c r="N136" i="12"/>
  <c r="G164" i="12"/>
  <c r="O167" i="12"/>
  <c r="H181" i="9"/>
  <c r="P181" i="9"/>
  <c r="L183" i="9"/>
  <c r="H185" i="9"/>
  <c r="F167" i="12"/>
  <c r="L226" i="8"/>
  <c r="L206" i="8"/>
  <c r="K97" i="12"/>
  <c r="J176" i="12"/>
  <c r="L216" i="8"/>
  <c r="J186" i="12"/>
  <c r="L225" i="8"/>
  <c r="K136" i="12"/>
  <c r="Q191" i="12"/>
  <c r="M164" i="12"/>
  <c r="F191" i="12"/>
  <c r="P97" i="12"/>
  <c r="D222" i="12"/>
  <c r="H117" i="8"/>
  <c r="R164" i="8"/>
  <c r="J164" i="8"/>
  <c r="L163" i="8"/>
  <c r="D218" i="12"/>
  <c r="D233" i="12"/>
  <c r="D206" i="12"/>
  <c r="P136" i="12"/>
  <c r="Q175" i="12" s="1"/>
  <c r="Q188" i="8"/>
  <c r="I188" i="8"/>
  <c r="U99" i="9"/>
  <c r="K39" i="12"/>
  <c r="K157" i="12" s="1"/>
  <c r="D226" i="12"/>
  <c r="K176" i="12"/>
  <c r="L206" i="12"/>
  <c r="K186" i="12"/>
  <c r="S206" i="12"/>
  <c r="G214" i="12"/>
  <c r="I117" i="8"/>
  <c r="D208" i="12"/>
  <c r="E229" i="12"/>
  <c r="I214" i="12"/>
  <c r="R156" i="8"/>
  <c r="S195" i="8" s="1"/>
  <c r="R215" i="12"/>
  <c r="D219" i="12"/>
  <c r="D225" i="12"/>
  <c r="I156" i="8"/>
  <c r="K215" i="12"/>
  <c r="D235" i="12"/>
  <c r="M225" i="12"/>
  <c r="D230" i="12"/>
  <c r="D211" i="12"/>
  <c r="O213" i="8"/>
  <c r="L231" i="8"/>
  <c r="L207" i="8"/>
  <c r="V97" i="9"/>
  <c r="O119" i="9"/>
  <c r="L210" i="8"/>
  <c r="L225" i="12"/>
  <c r="Q78" i="12"/>
  <c r="R118" i="12" s="1"/>
  <c r="L203" i="8"/>
  <c r="O186" i="12"/>
  <c r="T134" i="9"/>
  <c r="T173" i="9" s="1"/>
  <c r="V16" i="12"/>
  <c r="L202" i="8"/>
  <c r="L233" i="8"/>
  <c r="L203" i="12"/>
  <c r="V99" i="9"/>
  <c r="I213" i="8"/>
  <c r="G117" i="8"/>
  <c r="S194" i="8"/>
  <c r="K194" i="8"/>
  <c r="G188" i="8"/>
  <c r="Q187" i="8"/>
  <c r="I187" i="8"/>
  <c r="M185" i="8"/>
  <c r="E185" i="8"/>
  <c r="M164" i="8"/>
  <c r="E164" i="8"/>
  <c r="O163" i="8"/>
  <c r="G163" i="8"/>
  <c r="N119" i="9"/>
  <c r="J214" i="8"/>
  <c r="J228" i="8"/>
  <c r="J232" i="8"/>
  <c r="J230" i="8"/>
  <c r="M156" i="8"/>
  <c r="N195" i="8" s="1"/>
  <c r="J229" i="8"/>
  <c r="J218" i="8"/>
  <c r="J222" i="8"/>
  <c r="J217" i="8"/>
  <c r="L136" i="12"/>
  <c r="T135" i="9"/>
  <c r="T174" i="9" s="1"/>
  <c r="J205" i="8"/>
  <c r="J226" i="8"/>
  <c r="J216" i="8"/>
  <c r="J225" i="8"/>
  <c r="K225" i="12"/>
  <c r="F176" i="12"/>
  <c r="H158" i="9"/>
  <c r="H197" i="9" s="1"/>
  <c r="J202" i="8"/>
  <c r="J210" i="8"/>
  <c r="J208" i="8"/>
  <c r="J219" i="8"/>
  <c r="F175" i="12"/>
  <c r="O97" i="12"/>
  <c r="G167" i="12"/>
  <c r="K117" i="8"/>
  <c r="J117" i="8"/>
  <c r="J156" i="8"/>
  <c r="K195" i="8" s="1"/>
  <c r="H119" i="9"/>
  <c r="J224" i="8"/>
  <c r="J212" i="8"/>
  <c r="J233" i="8"/>
  <c r="J231" i="8"/>
  <c r="I119" i="9"/>
  <c r="P185" i="9"/>
  <c r="L187" i="9"/>
  <c r="H189" i="9"/>
  <c r="P189" i="9"/>
  <c r="L191" i="9"/>
  <c r="H193" i="9"/>
  <c r="P193" i="9"/>
  <c r="L195" i="9"/>
  <c r="J213" i="8"/>
  <c r="J221" i="8"/>
  <c r="J204" i="8"/>
  <c r="J215" i="8"/>
  <c r="J227" i="8"/>
  <c r="R177" i="8"/>
  <c r="J177" i="8"/>
  <c r="L176" i="8"/>
  <c r="R173" i="8"/>
  <c r="J173" i="8"/>
  <c r="R169" i="8"/>
  <c r="J169" i="8"/>
  <c r="U96" i="9"/>
  <c r="J220" i="8"/>
  <c r="J211" i="8"/>
  <c r="J223" i="8"/>
  <c r="L208" i="8"/>
  <c r="M230" i="12"/>
  <c r="P191" i="12"/>
  <c r="H78" i="12"/>
  <c r="H235" i="12" s="1"/>
  <c r="E225" i="12"/>
  <c r="P192" i="8"/>
  <c r="H192" i="8"/>
  <c r="R191" i="8"/>
  <c r="J191" i="8"/>
  <c r="N189" i="8"/>
  <c r="F189" i="8"/>
  <c r="R183" i="8"/>
  <c r="J183" i="8"/>
  <c r="L182" i="8"/>
  <c r="R179" i="8"/>
  <c r="J179" i="8"/>
  <c r="L178" i="8"/>
  <c r="R171" i="8"/>
  <c r="J171" i="8"/>
  <c r="R167" i="8"/>
  <c r="J167" i="8"/>
  <c r="J136" i="12"/>
  <c r="E157" i="12"/>
  <c r="M181" i="8"/>
  <c r="E181" i="8"/>
  <c r="R164" i="12"/>
  <c r="G156" i="8"/>
  <c r="H195" i="8" s="1"/>
  <c r="P166" i="8"/>
  <c r="H166" i="8"/>
  <c r="K192" i="8"/>
  <c r="O190" i="8"/>
  <c r="G190" i="8"/>
  <c r="Q189" i="8"/>
  <c r="I189" i="8"/>
  <c r="O186" i="8"/>
  <c r="G186" i="8"/>
  <c r="M183" i="8"/>
  <c r="E183" i="8"/>
  <c r="M179" i="8"/>
  <c r="E179" i="8"/>
  <c r="E175" i="9"/>
  <c r="G178" i="9"/>
  <c r="O178" i="9"/>
  <c r="K180" i="9"/>
  <c r="S180" i="9"/>
  <c r="J191" i="12"/>
  <c r="Q176" i="12"/>
  <c r="Q176" i="8"/>
  <c r="I176" i="8"/>
  <c r="O173" i="8"/>
  <c r="G173" i="8"/>
  <c r="Q172" i="8"/>
  <c r="I172" i="8"/>
  <c r="K171" i="8"/>
  <c r="O169" i="8"/>
  <c r="G169" i="8"/>
  <c r="Q168" i="8"/>
  <c r="I168" i="8"/>
  <c r="K167" i="8"/>
  <c r="M166" i="8"/>
  <c r="E166" i="8"/>
  <c r="G167" i="9"/>
  <c r="O167" i="9"/>
  <c r="S169" i="9"/>
  <c r="U95" i="9"/>
  <c r="E178" i="9"/>
  <c r="M178" i="9"/>
  <c r="I180" i="9"/>
  <c r="Q180" i="9"/>
  <c r="F181" i="9"/>
  <c r="N181" i="9"/>
  <c r="J183" i="9"/>
  <c r="R183" i="9"/>
  <c r="H184" i="9"/>
  <c r="P184" i="9"/>
  <c r="F185" i="9"/>
  <c r="N185" i="9"/>
  <c r="J187" i="9"/>
  <c r="R187" i="9"/>
  <c r="H188" i="9"/>
  <c r="P188" i="9"/>
  <c r="F189" i="9"/>
  <c r="N189" i="9"/>
  <c r="J191" i="9"/>
  <c r="R191" i="9"/>
  <c r="H192" i="9"/>
  <c r="P192" i="9"/>
  <c r="F193" i="9"/>
  <c r="N193" i="9"/>
  <c r="J195" i="9"/>
  <c r="R195" i="9"/>
  <c r="H196" i="9"/>
  <c r="P196" i="9"/>
  <c r="D224" i="12"/>
  <c r="D227" i="12"/>
  <c r="E118" i="12"/>
  <c r="D232" i="12"/>
  <c r="V57" i="12"/>
  <c r="O156" i="8"/>
  <c r="P195" i="8" s="1"/>
  <c r="L193" i="8"/>
  <c r="N192" i="8"/>
  <c r="F192" i="8"/>
  <c r="P191" i="8"/>
  <c r="H191" i="8"/>
  <c r="R190" i="8"/>
  <c r="J190" i="8"/>
  <c r="R186" i="8"/>
  <c r="J186" i="8"/>
  <c r="N184" i="8"/>
  <c r="F184" i="8"/>
  <c r="P183" i="8"/>
  <c r="H183" i="8"/>
  <c r="R182" i="8"/>
  <c r="U16" i="12"/>
  <c r="D205" i="12"/>
  <c r="D223" i="12"/>
  <c r="O191" i="12"/>
  <c r="D136" i="12"/>
  <c r="O86" i="12"/>
  <c r="R97" i="12"/>
  <c r="D228" i="12"/>
  <c r="D209" i="12"/>
  <c r="R176" i="12"/>
  <c r="M214" i="12"/>
  <c r="D215" i="12"/>
  <c r="D231" i="12"/>
  <c r="D221" i="12"/>
  <c r="Q190" i="8"/>
  <c r="I190" i="8"/>
  <c r="F172" i="9"/>
  <c r="N172" i="9"/>
  <c r="K173" i="9"/>
  <c r="S173" i="9"/>
  <c r="I174" i="9"/>
  <c r="Q174" i="9"/>
  <c r="U15" i="12"/>
  <c r="V135" i="9"/>
  <c r="Q213" i="8"/>
  <c r="O136" i="12"/>
  <c r="D204" i="12"/>
  <c r="D207" i="12"/>
  <c r="K191" i="12"/>
  <c r="D210" i="12"/>
  <c r="D212" i="12"/>
  <c r="F156" i="8"/>
  <c r="F195" i="8" s="1"/>
  <c r="V15" i="12"/>
  <c r="T54" i="12"/>
  <c r="T94" i="12" s="1"/>
  <c r="Q117" i="8"/>
  <c r="U136" i="9"/>
  <c r="V175" i="9" s="1"/>
  <c r="R117" i="8"/>
  <c r="P117" i="8"/>
  <c r="N194" i="8"/>
  <c r="F194" i="8"/>
  <c r="P193" i="8"/>
  <c r="H193" i="8"/>
  <c r="L191" i="8"/>
  <c r="R188" i="8"/>
  <c r="J188" i="8"/>
  <c r="P185" i="8"/>
  <c r="H185" i="8"/>
  <c r="R184" i="8"/>
  <c r="J184" i="8"/>
  <c r="N182" i="8"/>
  <c r="F182" i="8"/>
  <c r="P181" i="8"/>
  <c r="H181" i="8"/>
  <c r="R180" i="8"/>
  <c r="J180" i="8"/>
  <c r="S172" i="8"/>
  <c r="K172" i="8"/>
  <c r="M171" i="8"/>
  <c r="E171" i="8"/>
  <c r="S168" i="8"/>
  <c r="K168" i="8"/>
  <c r="M167" i="8"/>
  <c r="E167" i="8"/>
  <c r="R165" i="8"/>
  <c r="J165" i="8"/>
  <c r="E166" i="9"/>
  <c r="M166" i="9"/>
  <c r="L186" i="12"/>
  <c r="R136" i="12"/>
  <c r="R175" i="12" s="1"/>
  <c r="M191" i="12"/>
  <c r="D217" i="12"/>
  <c r="D234" i="12"/>
  <c r="D216" i="12"/>
  <c r="H125" i="12"/>
  <c r="H164" i="12" s="1"/>
  <c r="D220" i="12"/>
  <c r="J182" i="8"/>
  <c r="N180" i="8"/>
  <c r="F180" i="8"/>
  <c r="P179" i="8"/>
  <c r="H179" i="8"/>
  <c r="M177" i="8"/>
  <c r="E177" i="8"/>
  <c r="Q175" i="8"/>
  <c r="I175" i="8"/>
  <c r="S174" i="8"/>
  <c r="K174" i="8"/>
  <c r="M173" i="8"/>
  <c r="E173" i="8"/>
  <c r="S170" i="8"/>
  <c r="K170" i="8"/>
  <c r="M169" i="8"/>
  <c r="E169" i="8"/>
  <c r="O168" i="8"/>
  <c r="G168" i="8"/>
  <c r="L166" i="8"/>
  <c r="N165" i="8"/>
  <c r="F165" i="8"/>
  <c r="P164" i="8"/>
  <c r="H164" i="8"/>
  <c r="R163" i="8"/>
  <c r="J163" i="8"/>
  <c r="I173" i="9"/>
  <c r="Q173" i="9"/>
  <c r="Q202" i="8"/>
  <c r="K230" i="12"/>
  <c r="G215" i="12"/>
  <c r="O191" i="8"/>
  <c r="G191" i="8"/>
  <c r="K189" i="8"/>
  <c r="M188" i="8"/>
  <c r="E188" i="8"/>
  <c r="Q182" i="8"/>
  <c r="I182" i="8"/>
  <c r="R178" i="8"/>
  <c r="J178" i="8"/>
  <c r="N176" i="8"/>
  <c r="F176" i="8"/>
  <c r="N172" i="8"/>
  <c r="F172" i="8"/>
  <c r="N168" i="8"/>
  <c r="F168" i="8"/>
  <c r="R166" i="8"/>
  <c r="J166" i="8"/>
  <c r="G230" i="12"/>
  <c r="P194" i="8"/>
  <c r="H194" i="8"/>
  <c r="R193" i="8"/>
  <c r="J193" i="8"/>
  <c r="N187" i="8"/>
  <c r="F187" i="8"/>
  <c r="R185" i="8"/>
  <c r="J185" i="8"/>
  <c r="L184" i="8"/>
  <c r="R181" i="8"/>
  <c r="J181" i="8"/>
  <c r="L180" i="8"/>
  <c r="Q178" i="8"/>
  <c r="I178" i="8"/>
  <c r="O175" i="8"/>
  <c r="G175" i="8"/>
  <c r="Q174" i="8"/>
  <c r="I174" i="8"/>
  <c r="K173" i="8"/>
  <c r="O171" i="8"/>
  <c r="G171" i="8"/>
  <c r="Q170" i="8"/>
  <c r="I170" i="8"/>
  <c r="K169" i="8"/>
  <c r="O167" i="8"/>
  <c r="G167" i="8"/>
  <c r="L165" i="8"/>
  <c r="N164" i="8"/>
  <c r="F164" i="8"/>
  <c r="P163" i="8"/>
  <c r="H163" i="8"/>
  <c r="O202" i="8"/>
  <c r="O78" i="12"/>
  <c r="L227" i="8"/>
  <c r="L228" i="8"/>
  <c r="L217" i="8"/>
  <c r="L234" i="8"/>
  <c r="G157" i="12"/>
  <c r="M235" i="12"/>
  <c r="M118" i="12"/>
  <c r="M217" i="12"/>
  <c r="M216" i="12"/>
  <c r="M232" i="12"/>
  <c r="M223" i="12"/>
  <c r="M213" i="12"/>
  <c r="M218" i="12"/>
  <c r="M224" i="12"/>
  <c r="M208" i="12"/>
  <c r="M234" i="12"/>
  <c r="M204" i="12"/>
  <c r="M227" i="12"/>
  <c r="M226" i="12"/>
  <c r="M212" i="12"/>
  <c r="M233" i="12"/>
  <c r="M222" i="12"/>
  <c r="M205" i="12"/>
  <c r="M228" i="12"/>
  <c r="M207" i="12"/>
  <c r="M229" i="12"/>
  <c r="M220" i="12"/>
  <c r="M221" i="12"/>
  <c r="M210" i="12"/>
  <c r="M231" i="12"/>
  <c r="M219" i="12"/>
  <c r="M211" i="12"/>
  <c r="M209" i="12"/>
  <c r="M206" i="12"/>
  <c r="Q164" i="12"/>
  <c r="R157" i="12"/>
  <c r="L97" i="12"/>
  <c r="L214" i="12"/>
  <c r="G225" i="12"/>
  <c r="R230" i="12"/>
  <c r="G191" i="12"/>
  <c r="I167" i="9"/>
  <c r="Q167" i="9"/>
  <c r="G168" i="9"/>
  <c r="O168" i="9"/>
  <c r="E169" i="9"/>
  <c r="M169" i="9"/>
  <c r="I171" i="9"/>
  <c r="H202" i="8"/>
  <c r="P167" i="12"/>
  <c r="Q167" i="12"/>
  <c r="R214" i="12"/>
  <c r="K235" i="12"/>
  <c r="K228" i="12"/>
  <c r="K218" i="12"/>
  <c r="K226" i="12"/>
  <c r="K219" i="12"/>
  <c r="K208" i="12"/>
  <c r="K234" i="12"/>
  <c r="K220" i="12"/>
  <c r="K209" i="12"/>
  <c r="K217" i="12"/>
  <c r="K210" i="12"/>
  <c r="K207" i="12"/>
  <c r="K224" i="12"/>
  <c r="K227" i="12"/>
  <c r="K216" i="12"/>
  <c r="K205" i="12"/>
  <c r="K229" i="12"/>
  <c r="K231" i="12"/>
  <c r="K222" i="12"/>
  <c r="K206" i="12"/>
  <c r="K211" i="12"/>
  <c r="K232" i="12"/>
  <c r="K223" i="12"/>
  <c r="K233" i="12"/>
  <c r="K203" i="12"/>
  <c r="K213" i="12"/>
  <c r="K221" i="12"/>
  <c r="K212" i="12"/>
  <c r="K204" i="12"/>
  <c r="L176" i="12"/>
  <c r="N176" i="12"/>
  <c r="L235" i="12"/>
  <c r="L118" i="12"/>
  <c r="L208" i="12"/>
  <c r="L223" i="12"/>
  <c r="L209" i="12"/>
  <c r="L226" i="12"/>
  <c r="L234" i="12"/>
  <c r="L213" i="12"/>
  <c r="L227" i="12"/>
  <c r="L218" i="12"/>
  <c r="L233" i="12"/>
  <c r="L204" i="12"/>
  <c r="L228" i="12"/>
  <c r="L205" i="12"/>
  <c r="L224" i="12"/>
  <c r="L217" i="12"/>
  <c r="L216" i="12"/>
  <c r="L219" i="12"/>
  <c r="L207" i="12"/>
  <c r="L212" i="12"/>
  <c r="L210" i="12"/>
  <c r="L231" i="12"/>
  <c r="L221" i="12"/>
  <c r="L211" i="12"/>
  <c r="L229" i="12"/>
  <c r="L232" i="12"/>
  <c r="L220" i="12"/>
  <c r="L222" i="12"/>
  <c r="L215" i="12"/>
  <c r="K214" i="12"/>
  <c r="L214" i="8"/>
  <c r="L230" i="8"/>
  <c r="L219" i="8"/>
  <c r="L209" i="8"/>
  <c r="N78" i="12"/>
  <c r="R191" i="12"/>
  <c r="J164" i="12"/>
  <c r="S164" i="12"/>
  <c r="S118" i="12"/>
  <c r="D164" i="12"/>
  <c r="O193" i="8"/>
  <c r="G193" i="8"/>
  <c r="M190" i="8"/>
  <c r="E190" i="8"/>
  <c r="S187" i="8"/>
  <c r="K187" i="8"/>
  <c r="M186" i="8"/>
  <c r="E186" i="8"/>
  <c r="Q184" i="8"/>
  <c r="I184" i="8"/>
  <c r="Q180" i="8"/>
  <c r="I180" i="8"/>
  <c r="N178" i="8"/>
  <c r="F178" i="8"/>
  <c r="P177" i="8"/>
  <c r="H177" i="8"/>
  <c r="R176" i="8"/>
  <c r="J176" i="8"/>
  <c r="L175" i="8"/>
  <c r="N174" i="8"/>
  <c r="F174" i="8"/>
  <c r="N170" i="8"/>
  <c r="F170" i="8"/>
  <c r="N166" i="8"/>
  <c r="F166" i="8"/>
  <c r="Q165" i="8"/>
  <c r="I165" i="8"/>
  <c r="L164" i="8"/>
  <c r="P213" i="8"/>
  <c r="I235" i="12"/>
  <c r="I220" i="12"/>
  <c r="I228" i="12"/>
  <c r="I221" i="12"/>
  <c r="I205" i="12"/>
  <c r="I211" i="12"/>
  <c r="I210" i="12"/>
  <c r="I219" i="12"/>
  <c r="I227" i="12"/>
  <c r="I232" i="12"/>
  <c r="I231" i="12"/>
  <c r="I212" i="12"/>
  <c r="I218" i="12"/>
  <c r="I208" i="12"/>
  <c r="I222" i="12"/>
  <c r="I204" i="12"/>
  <c r="I209" i="12"/>
  <c r="I229" i="12"/>
  <c r="I216" i="12"/>
  <c r="I230" i="12"/>
  <c r="I234" i="12"/>
  <c r="I206" i="12"/>
  <c r="I233" i="12"/>
  <c r="I226" i="12"/>
  <c r="I215" i="12"/>
  <c r="I223" i="12"/>
  <c r="I224" i="12"/>
  <c r="I217" i="12"/>
  <c r="I213" i="12"/>
  <c r="I207" i="12"/>
  <c r="L224" i="8"/>
  <c r="L204" i="8"/>
  <c r="L232" i="8"/>
  <c r="L211" i="8"/>
  <c r="I157" i="12"/>
  <c r="R186" i="12"/>
  <c r="N186" i="12"/>
  <c r="M203" i="12"/>
  <c r="F164" i="12"/>
  <c r="S157" i="12"/>
  <c r="F86" i="12"/>
  <c r="G86" i="12"/>
  <c r="D157" i="12"/>
  <c r="J97" i="12"/>
  <c r="L157" i="12"/>
  <c r="I202" i="8"/>
  <c r="G235" i="12"/>
  <c r="G205" i="12"/>
  <c r="G222" i="12"/>
  <c r="G231" i="12"/>
  <c r="G223" i="12"/>
  <c r="G221" i="12"/>
  <c r="G212" i="12"/>
  <c r="G229" i="12"/>
  <c r="G224" i="12"/>
  <c r="G216" i="12"/>
  <c r="G213" i="12"/>
  <c r="G234" i="12"/>
  <c r="G233" i="12"/>
  <c r="G232" i="12"/>
  <c r="G204" i="12"/>
  <c r="G220" i="12"/>
  <c r="G210" i="12"/>
  <c r="G211" i="12"/>
  <c r="G227" i="12"/>
  <c r="G226" i="12"/>
  <c r="G228" i="12"/>
  <c r="G208" i="12"/>
  <c r="G219" i="12"/>
  <c r="G207" i="12"/>
  <c r="G217" i="12"/>
  <c r="G206" i="12"/>
  <c r="G203" i="12"/>
  <c r="G209" i="12"/>
  <c r="G218" i="12"/>
  <c r="R235" i="12"/>
  <c r="R228" i="12"/>
  <c r="R217" i="12"/>
  <c r="R229" i="12"/>
  <c r="R219" i="12"/>
  <c r="R227" i="12"/>
  <c r="R207" i="12"/>
  <c r="R204" i="12"/>
  <c r="R221" i="12"/>
  <c r="R211" i="12"/>
  <c r="R220" i="12"/>
  <c r="R210" i="12"/>
  <c r="R208" i="12"/>
  <c r="R226" i="12"/>
  <c r="R231" i="12"/>
  <c r="R209" i="12"/>
  <c r="R218" i="12"/>
  <c r="R232" i="12"/>
  <c r="R233" i="12"/>
  <c r="R224" i="12"/>
  <c r="R234" i="12"/>
  <c r="R222" i="12"/>
  <c r="R206" i="12"/>
  <c r="R213" i="12"/>
  <c r="R212" i="12"/>
  <c r="R216" i="12"/>
  <c r="R223" i="12"/>
  <c r="R205" i="12"/>
  <c r="L205" i="8"/>
  <c r="L220" i="8"/>
  <c r="L215" i="8"/>
  <c r="L212" i="8"/>
  <c r="H186" i="12"/>
  <c r="R203" i="12"/>
  <c r="L167" i="12"/>
  <c r="M167" i="12"/>
  <c r="Q97" i="12"/>
  <c r="D214" i="12"/>
  <c r="D97" i="12"/>
  <c r="M215" i="12"/>
  <c r="H86" i="12"/>
  <c r="J78" i="12"/>
  <c r="L230" i="12"/>
  <c r="N164" i="12"/>
  <c r="O188" i="8"/>
  <c r="K175" i="8"/>
  <c r="F202" i="8"/>
  <c r="F78" i="12"/>
  <c r="L229" i="8"/>
  <c r="L223" i="8"/>
  <c r="L221" i="8"/>
  <c r="L222" i="8"/>
  <c r="I225" i="12"/>
  <c r="N191" i="12"/>
  <c r="L191" i="12"/>
  <c r="I186" i="12"/>
  <c r="H167" i="12"/>
  <c r="I167" i="12"/>
  <c r="R225" i="12"/>
  <c r="I203" i="12"/>
  <c r="M157" i="12"/>
  <c r="U93" i="8"/>
  <c r="U54" i="12"/>
  <c r="V131" i="8"/>
  <c r="U132" i="8"/>
  <c r="U100" i="9"/>
  <c r="U135" i="9"/>
  <c r="T92" i="8"/>
  <c r="U96" i="8"/>
  <c r="U57" i="12"/>
  <c r="U131" i="8"/>
  <c r="T133" i="8"/>
  <c r="T172" i="8" s="1"/>
  <c r="T16" i="12"/>
  <c r="T134" i="8"/>
  <c r="T17" i="12"/>
  <c r="V134" i="8"/>
  <c r="V56" i="12"/>
  <c r="V130" i="8"/>
  <c r="U17" i="12"/>
  <c r="T94" i="8"/>
  <c r="T55" i="12"/>
  <c r="T95" i="12" s="1"/>
  <c r="U95" i="8"/>
  <c r="U56" i="12"/>
  <c r="U91" i="8"/>
  <c r="V91" i="8"/>
  <c r="T91" i="8"/>
  <c r="U134" i="8"/>
  <c r="T130" i="8"/>
  <c r="T95" i="8"/>
  <c r="T56" i="12"/>
  <c r="T96" i="12" s="1"/>
  <c r="V94" i="8"/>
  <c r="V55" i="12"/>
  <c r="V92" i="8"/>
  <c r="T131" i="8"/>
  <c r="T170" i="8" s="1"/>
  <c r="T96" i="8"/>
  <c r="T57" i="12"/>
  <c r="T97" i="12" s="1"/>
  <c r="U133" i="8"/>
  <c r="U55" i="12"/>
  <c r="V95" i="8"/>
  <c r="U130" i="8"/>
  <c r="T132" i="8"/>
  <c r="T171" i="8" s="1"/>
  <c r="T15" i="12"/>
  <c r="V132" i="8"/>
  <c r="V54" i="12"/>
  <c r="V96" i="8"/>
  <c r="T93" i="8"/>
  <c r="U92" i="8"/>
  <c r="Q193" i="8"/>
  <c r="I193" i="8"/>
  <c r="Q191" i="8"/>
  <c r="I191" i="8"/>
  <c r="P189" i="8"/>
  <c r="H189" i="8"/>
  <c r="P187" i="8"/>
  <c r="H187" i="8"/>
  <c r="K180" i="8"/>
  <c r="K178" i="8"/>
  <c r="K176" i="8"/>
  <c r="L171" i="8"/>
  <c r="L169" i="8"/>
  <c r="L167" i="8"/>
  <c r="K165" i="8"/>
  <c r="G164" i="8"/>
  <c r="Q163" i="8"/>
  <c r="I163" i="8"/>
  <c r="O197" i="9"/>
  <c r="I165" i="9"/>
  <c r="Q165" i="9"/>
  <c r="K167" i="9"/>
  <c r="G169" i="9"/>
  <c r="O169" i="9"/>
  <c r="E170" i="9"/>
  <c r="M170" i="9"/>
  <c r="K171" i="9"/>
  <c r="S171" i="9"/>
  <c r="H172" i="9"/>
  <c r="P172" i="9"/>
  <c r="G175" i="9"/>
  <c r="O175" i="9"/>
  <c r="K177" i="9"/>
  <c r="S177" i="9"/>
  <c r="I178" i="9"/>
  <c r="Q178" i="9"/>
  <c r="J181" i="9"/>
  <c r="R181" i="9"/>
  <c r="H182" i="9"/>
  <c r="F183" i="9"/>
  <c r="N183" i="9"/>
  <c r="J185" i="9"/>
  <c r="R185" i="9"/>
  <c r="F187" i="9"/>
  <c r="N187" i="9"/>
  <c r="J189" i="9"/>
  <c r="R189" i="9"/>
  <c r="H190" i="9"/>
  <c r="P190" i="9"/>
  <c r="F191" i="9"/>
  <c r="N191" i="9"/>
  <c r="J193" i="9"/>
  <c r="R193" i="9"/>
  <c r="H194" i="9"/>
  <c r="P194" i="9"/>
  <c r="F195" i="9"/>
  <c r="N195" i="9"/>
  <c r="N215" i="9"/>
  <c r="V133" i="8"/>
  <c r="G197" i="9"/>
  <c r="K165" i="9"/>
  <c r="S165" i="9"/>
  <c r="I166" i="9"/>
  <c r="Q166" i="9"/>
  <c r="E171" i="9"/>
  <c r="M171" i="9"/>
  <c r="I175" i="9"/>
  <c r="Q175" i="9"/>
  <c r="G176" i="9"/>
  <c r="O176" i="9"/>
  <c r="K178" i="9"/>
  <c r="S178" i="9"/>
  <c r="G180" i="9"/>
  <c r="O180" i="9"/>
  <c r="L181" i="9"/>
  <c r="J182" i="9"/>
  <c r="R182" i="9"/>
  <c r="H183" i="9"/>
  <c r="P183" i="9"/>
  <c r="L185" i="9"/>
  <c r="H187" i="9"/>
  <c r="P187" i="9"/>
  <c r="L189" i="9"/>
  <c r="J190" i="9"/>
  <c r="R190" i="9"/>
  <c r="H191" i="9"/>
  <c r="P191" i="9"/>
  <c r="L193" i="9"/>
  <c r="J194" i="9"/>
  <c r="R194" i="9"/>
  <c r="H195" i="9"/>
  <c r="F234" i="8"/>
  <c r="F227" i="8"/>
  <c r="F231" i="8"/>
  <c r="F216" i="8"/>
  <c r="F228" i="8"/>
  <c r="F219" i="8"/>
  <c r="F207" i="8"/>
  <c r="F233" i="8"/>
  <c r="F215" i="8"/>
  <c r="F230" i="8"/>
  <c r="F212" i="8"/>
  <c r="F221" i="8"/>
  <c r="F204" i="8"/>
  <c r="F210" i="8"/>
  <c r="F217" i="8"/>
  <c r="F206" i="8"/>
  <c r="F226" i="8"/>
  <c r="F232" i="8"/>
  <c r="F225" i="8"/>
  <c r="F223" i="8"/>
  <c r="F211" i="8"/>
  <c r="F218" i="8"/>
  <c r="F222" i="8"/>
  <c r="F220" i="8"/>
  <c r="F209" i="8"/>
  <c r="F203" i="8"/>
  <c r="F208" i="8"/>
  <c r="F224" i="8"/>
  <c r="F213" i="8"/>
  <c r="F205" i="8"/>
  <c r="F214" i="8"/>
  <c r="F229" i="8"/>
  <c r="N210" i="9"/>
  <c r="N235" i="9"/>
  <c r="N212" i="9"/>
  <c r="N226" i="9"/>
  <c r="N228" i="9"/>
  <c r="N211" i="9"/>
  <c r="N236" i="9"/>
  <c r="N227" i="9"/>
  <c r="N220" i="9"/>
  <c r="N234" i="9"/>
  <c r="N224" i="9"/>
  <c r="N225" i="9"/>
  <c r="N205" i="9"/>
  <c r="N223" i="9"/>
  <c r="N229" i="9"/>
  <c r="N222" i="9"/>
  <c r="N209" i="9"/>
  <c r="N233" i="9"/>
  <c r="N214" i="9"/>
  <c r="N213" i="9"/>
  <c r="N232" i="9"/>
  <c r="N217" i="9"/>
  <c r="N208" i="9"/>
  <c r="N206" i="9"/>
  <c r="N230" i="9"/>
  <c r="N221" i="9"/>
  <c r="N219" i="9"/>
  <c r="N218" i="9"/>
  <c r="N216" i="9"/>
  <c r="N231" i="9"/>
  <c r="N207" i="9"/>
  <c r="N204" i="9"/>
  <c r="J233" i="9"/>
  <c r="J236" i="9"/>
  <c r="J214" i="9"/>
  <c r="J208" i="9"/>
  <c r="J207" i="9"/>
  <c r="J206" i="9"/>
  <c r="J224" i="9"/>
  <c r="J232" i="9"/>
  <c r="J220" i="9"/>
  <c r="J221" i="9"/>
  <c r="J211" i="9"/>
  <c r="J229" i="9"/>
  <c r="J223" i="9"/>
  <c r="J219" i="9"/>
  <c r="J209" i="9"/>
  <c r="J230" i="9"/>
  <c r="J234" i="9"/>
  <c r="J213" i="9"/>
  <c r="J222" i="9"/>
  <c r="J228" i="9"/>
  <c r="J210" i="9"/>
  <c r="J235" i="9"/>
  <c r="J205" i="9"/>
  <c r="J212" i="9"/>
  <c r="J218" i="9"/>
  <c r="J225" i="9"/>
  <c r="J217" i="9"/>
  <c r="J227" i="9"/>
  <c r="J231" i="9"/>
  <c r="J226" i="9"/>
  <c r="J204" i="9"/>
  <c r="J216" i="9"/>
  <c r="V93" i="8"/>
  <c r="N163" i="8"/>
  <c r="F163" i="8"/>
  <c r="V95" i="9"/>
  <c r="Q234" i="8"/>
  <c r="Q220" i="8"/>
  <c r="Q233" i="8"/>
  <c r="Q203" i="8"/>
  <c r="Q223" i="8"/>
  <c r="Q208" i="8"/>
  <c r="Q217" i="8"/>
  <c r="Q204" i="8"/>
  <c r="Q212" i="8"/>
  <c r="Q228" i="8"/>
  <c r="Q211" i="8"/>
  <c r="Q227" i="8"/>
  <c r="Q210" i="8"/>
  <c r="Q219" i="8"/>
  <c r="Q231" i="8"/>
  <c r="Q232" i="8"/>
  <c r="Q216" i="8"/>
  <c r="Q221" i="8"/>
  <c r="Q206" i="8"/>
  <c r="Q207" i="8"/>
  <c r="Q230" i="8"/>
  <c r="Q226" i="8"/>
  <c r="Q225" i="8"/>
  <c r="Q209" i="8"/>
  <c r="Q218" i="8"/>
  <c r="Q215" i="8"/>
  <c r="Q222" i="8"/>
  <c r="Q229" i="8"/>
  <c r="Q224" i="8"/>
  <c r="Q214" i="8"/>
  <c r="Q205" i="8"/>
  <c r="H234" i="8"/>
  <c r="H203" i="8"/>
  <c r="H225" i="8"/>
  <c r="H211" i="8"/>
  <c r="H233" i="8"/>
  <c r="H226" i="8"/>
  <c r="H209" i="8"/>
  <c r="H218" i="8"/>
  <c r="H215" i="8"/>
  <c r="H230" i="8"/>
  <c r="H212" i="8"/>
  <c r="H228" i="8"/>
  <c r="H220" i="8"/>
  <c r="H232" i="8"/>
  <c r="H217" i="8"/>
  <c r="H222" i="8"/>
  <c r="H227" i="8"/>
  <c r="H221" i="8"/>
  <c r="H210" i="8"/>
  <c r="H219" i="8"/>
  <c r="H216" i="8"/>
  <c r="H223" i="8"/>
  <c r="H231" i="8"/>
  <c r="H208" i="8"/>
  <c r="H207" i="8"/>
  <c r="H204" i="8"/>
  <c r="H206" i="8"/>
  <c r="H205" i="8"/>
  <c r="H224" i="8"/>
  <c r="H229" i="8"/>
  <c r="H214" i="8"/>
  <c r="J215" i="9"/>
  <c r="Q234" i="9"/>
  <c r="Q236" i="9"/>
  <c r="Q216" i="9"/>
  <c r="Q225" i="9"/>
  <c r="Q224" i="9"/>
  <c r="Q232" i="9"/>
  <c r="Q223" i="9"/>
  <c r="Q208" i="9"/>
  <c r="Q233" i="9"/>
  <c r="Q209" i="9"/>
  <c r="Q217" i="9"/>
  <c r="Q212" i="9"/>
  <c r="Q214" i="9"/>
  <c r="Q230" i="9"/>
  <c r="Q221" i="9"/>
  <c r="Q222" i="9"/>
  <c r="Q235" i="9"/>
  <c r="Q219" i="9"/>
  <c r="Q207" i="9"/>
  <c r="Q205" i="9"/>
  <c r="Q220" i="9"/>
  <c r="Q204" i="9"/>
  <c r="Q213" i="9"/>
  <c r="Q218" i="9"/>
  <c r="Q228" i="9"/>
  <c r="Q227" i="9"/>
  <c r="Q210" i="9"/>
  <c r="Q229" i="9"/>
  <c r="Q211" i="9"/>
  <c r="Q206" i="9"/>
  <c r="Q231" i="9"/>
  <c r="Q226" i="9"/>
  <c r="U94" i="8"/>
  <c r="L168" i="8"/>
  <c r="P167" i="8"/>
  <c r="H167" i="8"/>
  <c r="S166" i="8"/>
  <c r="O165" i="8"/>
  <c r="G165" i="8"/>
  <c r="M163" i="8"/>
  <c r="E163" i="8"/>
  <c r="V100" i="9"/>
  <c r="P211" i="8"/>
  <c r="P234" i="8"/>
  <c r="P221" i="8"/>
  <c r="P203" i="8"/>
  <c r="P216" i="8"/>
  <c r="P225" i="8"/>
  <c r="P218" i="8"/>
  <c r="P230" i="8"/>
  <c r="P212" i="8"/>
  <c r="P228" i="8"/>
  <c r="P220" i="8"/>
  <c r="P232" i="8"/>
  <c r="P207" i="8"/>
  <c r="P217" i="8"/>
  <c r="P222" i="8"/>
  <c r="P233" i="8"/>
  <c r="P227" i="8"/>
  <c r="P226" i="8"/>
  <c r="P231" i="8"/>
  <c r="P204" i="8"/>
  <c r="P205" i="8"/>
  <c r="P206" i="8"/>
  <c r="P215" i="8"/>
  <c r="P219" i="8"/>
  <c r="P208" i="8"/>
  <c r="P223" i="8"/>
  <c r="P209" i="8"/>
  <c r="P210" i="8"/>
  <c r="P224" i="8"/>
  <c r="P202" i="8"/>
  <c r="P214" i="8"/>
  <c r="P229" i="8"/>
  <c r="I234" i="8"/>
  <c r="I228" i="8"/>
  <c r="I210" i="8"/>
  <c r="I209" i="8"/>
  <c r="I218" i="8"/>
  <c r="I222" i="8"/>
  <c r="I230" i="8"/>
  <c r="I217" i="8"/>
  <c r="I203" i="8"/>
  <c r="I223" i="8"/>
  <c r="I208" i="8"/>
  <c r="I204" i="8"/>
  <c r="I233" i="8"/>
  <c r="I212" i="8"/>
  <c r="I211" i="8"/>
  <c r="I227" i="8"/>
  <c r="I219" i="8"/>
  <c r="I231" i="8"/>
  <c r="I225" i="8"/>
  <c r="I226" i="8"/>
  <c r="I207" i="8"/>
  <c r="I206" i="8"/>
  <c r="I215" i="8"/>
  <c r="I232" i="8"/>
  <c r="I220" i="8"/>
  <c r="I216" i="8"/>
  <c r="I221" i="8"/>
  <c r="I224" i="8"/>
  <c r="I205" i="8"/>
  <c r="I229" i="8"/>
  <c r="I214" i="8"/>
  <c r="G216" i="8"/>
  <c r="G204" i="8"/>
  <c r="G230" i="8"/>
  <c r="G212" i="8"/>
  <c r="G217" i="8"/>
  <c r="G234" i="8"/>
  <c r="G226" i="8"/>
  <c r="G225" i="8"/>
  <c r="G221" i="8"/>
  <c r="G233" i="8"/>
  <c r="G208" i="8"/>
  <c r="G223" i="8"/>
  <c r="G218" i="8"/>
  <c r="G228" i="8"/>
  <c r="G232" i="8"/>
  <c r="G207" i="8"/>
  <c r="G211" i="8"/>
  <c r="G220" i="8"/>
  <c r="G209" i="8"/>
  <c r="G215" i="8"/>
  <c r="G231" i="8"/>
  <c r="G210" i="8"/>
  <c r="G219" i="8"/>
  <c r="G227" i="8"/>
  <c r="G222" i="8"/>
  <c r="G203" i="8"/>
  <c r="G206" i="8"/>
  <c r="G229" i="8"/>
  <c r="G224" i="8"/>
  <c r="G205" i="8"/>
  <c r="G202" i="8"/>
  <c r="G214" i="8"/>
  <c r="R204" i="8"/>
  <c r="R234" i="8"/>
  <c r="R209" i="8"/>
  <c r="R219" i="8"/>
  <c r="R233" i="8"/>
  <c r="R223" i="8"/>
  <c r="R208" i="8"/>
  <c r="R217" i="8"/>
  <c r="R221" i="8"/>
  <c r="R216" i="8"/>
  <c r="R232" i="8"/>
  <c r="R207" i="8"/>
  <c r="R227" i="8"/>
  <c r="R203" i="8"/>
  <c r="R231" i="8"/>
  <c r="R220" i="8"/>
  <c r="R230" i="8"/>
  <c r="R206" i="8"/>
  <c r="R215" i="8"/>
  <c r="R210" i="8"/>
  <c r="R222" i="8"/>
  <c r="R212" i="8"/>
  <c r="R228" i="8"/>
  <c r="R225" i="8"/>
  <c r="R211" i="8"/>
  <c r="R226" i="8"/>
  <c r="R218" i="8"/>
  <c r="R214" i="8"/>
  <c r="R229" i="8"/>
  <c r="R202" i="8"/>
  <c r="R205" i="8"/>
  <c r="R224" i="8"/>
  <c r="H213" i="8"/>
  <c r="R213" i="8"/>
  <c r="J119" i="9"/>
  <c r="H235" i="9"/>
  <c r="H236" i="9"/>
  <c r="H234" i="9"/>
  <c r="H218" i="9"/>
  <c r="H232" i="9"/>
  <c r="H217" i="9"/>
  <c r="H208" i="9"/>
  <c r="H216" i="9"/>
  <c r="H210" i="9"/>
  <c r="H233" i="9"/>
  <c r="H231" i="9"/>
  <c r="H229" i="9"/>
  <c r="H211" i="9"/>
  <c r="H222" i="9"/>
  <c r="H206" i="9"/>
  <c r="H221" i="9"/>
  <c r="H219" i="9"/>
  <c r="H223" i="9"/>
  <c r="H214" i="9"/>
  <c r="H228" i="9"/>
  <c r="H205" i="9"/>
  <c r="H225" i="9"/>
  <c r="H209" i="9"/>
  <c r="H230" i="9"/>
  <c r="H212" i="9"/>
  <c r="H227" i="9"/>
  <c r="H220" i="9"/>
  <c r="H213" i="9"/>
  <c r="H224" i="9"/>
  <c r="H207" i="9"/>
  <c r="H215" i="9"/>
  <c r="H226" i="9"/>
  <c r="G213" i="8"/>
  <c r="Q185" i="8"/>
  <c r="I185" i="8"/>
  <c r="Q183" i="8"/>
  <c r="I183" i="8"/>
  <c r="M182" i="8"/>
  <c r="E182" i="8"/>
  <c r="Q181" i="8"/>
  <c r="I181" i="8"/>
  <c r="M180" i="8"/>
  <c r="E180" i="8"/>
  <c r="Q179" i="8"/>
  <c r="I179" i="8"/>
  <c r="M178" i="8"/>
  <c r="E178" i="8"/>
  <c r="Q177" i="8"/>
  <c r="I177" i="8"/>
  <c r="M176" i="8"/>
  <c r="E176" i="8"/>
  <c r="P175" i="8"/>
  <c r="H175" i="8"/>
  <c r="R174" i="8"/>
  <c r="J174" i="8"/>
  <c r="N173" i="8"/>
  <c r="F173" i="8"/>
  <c r="R172" i="8"/>
  <c r="J172" i="8"/>
  <c r="N171" i="8"/>
  <c r="F171" i="8"/>
  <c r="R170" i="8"/>
  <c r="J170" i="8"/>
  <c r="N169" i="8"/>
  <c r="F169" i="8"/>
  <c r="R168" i="8"/>
  <c r="J168" i="8"/>
  <c r="N167" i="8"/>
  <c r="F167" i="8"/>
  <c r="Q166" i="8"/>
  <c r="I166" i="8"/>
  <c r="M165" i="8"/>
  <c r="E165" i="8"/>
  <c r="Q164" i="8"/>
  <c r="I164" i="8"/>
  <c r="K163" i="8"/>
  <c r="K119" i="9"/>
  <c r="O236" i="9"/>
  <c r="O211" i="9"/>
  <c r="O234" i="9"/>
  <c r="O219" i="9"/>
  <c r="O233" i="9"/>
  <c r="O227" i="9"/>
  <c r="O218" i="9"/>
  <c r="O235" i="9"/>
  <c r="O210" i="9"/>
  <c r="O230" i="9"/>
  <c r="O208" i="9"/>
  <c r="O223" i="9"/>
  <c r="O212" i="9"/>
  <c r="O221" i="9"/>
  <c r="O220" i="9"/>
  <c r="O216" i="9"/>
  <c r="O217" i="9"/>
  <c r="O213" i="9"/>
  <c r="O209" i="9"/>
  <c r="O232" i="9"/>
  <c r="O214" i="9"/>
  <c r="O228" i="9"/>
  <c r="O222" i="9"/>
  <c r="O206" i="9"/>
  <c r="O205" i="9"/>
  <c r="O229" i="9"/>
  <c r="O225" i="9"/>
  <c r="O224" i="9"/>
  <c r="O231" i="9"/>
  <c r="O207" i="9"/>
  <c r="O215" i="9"/>
  <c r="O226" i="9"/>
  <c r="O222" i="8"/>
  <c r="O204" i="8"/>
  <c r="O226" i="8"/>
  <c r="O234" i="8"/>
  <c r="O215" i="8"/>
  <c r="O216" i="8"/>
  <c r="O207" i="8"/>
  <c r="O223" i="8"/>
  <c r="O219" i="8"/>
  <c r="O218" i="8"/>
  <c r="O228" i="8"/>
  <c r="O232" i="8"/>
  <c r="O212" i="8"/>
  <c r="O227" i="8"/>
  <c r="O211" i="8"/>
  <c r="O220" i="8"/>
  <c r="O203" i="8"/>
  <c r="O209" i="8"/>
  <c r="O225" i="8"/>
  <c r="O230" i="8"/>
  <c r="O233" i="8"/>
  <c r="O231" i="8"/>
  <c r="O221" i="8"/>
  <c r="O206" i="8"/>
  <c r="O210" i="8"/>
  <c r="O217" i="8"/>
  <c r="O208" i="8"/>
  <c r="O229" i="8"/>
  <c r="O224" i="8"/>
  <c r="O205" i="8"/>
  <c r="O214" i="8"/>
  <c r="T35" i="20"/>
  <c r="I194" i="9"/>
  <c r="Q194" i="9"/>
  <c r="E196" i="9"/>
  <c r="M196" i="9"/>
  <c r="L167" i="9"/>
  <c r="J168" i="9"/>
  <c r="R168" i="9"/>
  <c r="N170" i="9"/>
  <c r="F173" i="9"/>
  <c r="N173" i="9"/>
  <c r="L174" i="9"/>
  <c r="H179" i="9"/>
  <c r="P179" i="9"/>
  <c r="I182" i="9"/>
  <c r="Q182" i="9"/>
  <c r="E184" i="9"/>
  <c r="M184" i="9"/>
  <c r="I186" i="9"/>
  <c r="Q186" i="9"/>
  <c r="E188" i="9"/>
  <c r="M188" i="9"/>
  <c r="I190" i="9"/>
  <c r="Q190" i="9"/>
  <c r="E192" i="9"/>
  <c r="M192" i="9"/>
  <c r="P195" i="9"/>
  <c r="L168" i="9"/>
  <c r="J169" i="9"/>
  <c r="R169" i="9"/>
  <c r="H170" i="9"/>
  <c r="P170" i="9"/>
  <c r="K172" i="9"/>
  <c r="S172" i="9"/>
  <c r="F174" i="9"/>
  <c r="N174" i="9"/>
  <c r="F177" i="9"/>
  <c r="N177" i="9"/>
  <c r="L178" i="9"/>
  <c r="K182" i="9"/>
  <c r="S182" i="9"/>
  <c r="Q183" i="9"/>
  <c r="G184" i="9"/>
  <c r="O184" i="9"/>
  <c r="K186" i="9"/>
  <c r="S186" i="9"/>
  <c r="I187" i="9"/>
  <c r="Q187" i="9"/>
  <c r="G188" i="9"/>
  <c r="O188" i="9"/>
  <c r="K190" i="9"/>
  <c r="S190" i="9"/>
  <c r="I191" i="9"/>
  <c r="Q191" i="9"/>
  <c r="G192" i="9"/>
  <c r="O192" i="9"/>
  <c r="K194" i="9"/>
  <c r="S194" i="9"/>
  <c r="I195" i="9"/>
  <c r="Q195" i="9"/>
  <c r="G196" i="9"/>
  <c r="O196" i="9"/>
  <c r="F165" i="9"/>
  <c r="N165" i="9"/>
  <c r="L166" i="9"/>
  <c r="J170" i="9"/>
  <c r="R170" i="9"/>
  <c r="H171" i="9"/>
  <c r="P171" i="9"/>
  <c r="L175" i="9"/>
  <c r="J176" i="9"/>
  <c r="R176" i="9"/>
  <c r="H177" i="9"/>
  <c r="P177" i="9"/>
  <c r="L179" i="9"/>
  <c r="J180" i="9"/>
  <c r="R180" i="9"/>
  <c r="G181" i="9"/>
  <c r="E182" i="9"/>
  <c r="M182" i="9"/>
  <c r="I184" i="9"/>
  <c r="Q184" i="9"/>
  <c r="E186" i="9"/>
  <c r="M186" i="9"/>
  <c r="I188" i="9"/>
  <c r="Q188" i="9"/>
  <c r="E190" i="9"/>
  <c r="M190" i="9"/>
  <c r="I192" i="9"/>
  <c r="Q192" i="9"/>
  <c r="E194" i="9"/>
  <c r="M194" i="9"/>
  <c r="I196" i="9"/>
  <c r="Q196" i="9"/>
  <c r="F166" i="9"/>
  <c r="N166" i="9"/>
  <c r="L176" i="9"/>
  <c r="J177" i="9"/>
  <c r="R177" i="9"/>
  <c r="F179" i="9"/>
  <c r="N179" i="9"/>
  <c r="L180" i="9"/>
  <c r="G182" i="9"/>
  <c r="O182" i="9"/>
  <c r="K184" i="9"/>
  <c r="S184" i="9"/>
  <c r="G186" i="9"/>
  <c r="O186" i="9"/>
  <c r="K188" i="9"/>
  <c r="S188" i="9"/>
  <c r="G190" i="9"/>
  <c r="O190" i="9"/>
  <c r="K192" i="9"/>
  <c r="S192" i="9"/>
  <c r="I193" i="9"/>
  <c r="Q193" i="9"/>
  <c r="G194" i="9"/>
  <c r="O194" i="9"/>
  <c r="K196" i="9"/>
  <c r="S196" i="9"/>
  <c r="E195" i="8"/>
  <c r="M194" i="8"/>
  <c r="E194" i="8"/>
  <c r="M192" i="8"/>
  <c r="E192" i="8"/>
  <c r="L190" i="8"/>
  <c r="L188" i="8"/>
  <c r="L186" i="8"/>
  <c r="O185" i="8"/>
  <c r="G185" i="8"/>
  <c r="S184" i="8"/>
  <c r="K184" i="8"/>
  <c r="O183" i="8"/>
  <c r="G183" i="8"/>
  <c r="S182" i="8"/>
  <c r="K182" i="8"/>
  <c r="O181" i="8"/>
  <c r="G181" i="8"/>
  <c r="S180" i="8"/>
  <c r="O179" i="8"/>
  <c r="G179" i="8"/>
  <c r="S178" i="8"/>
  <c r="O177" i="8"/>
  <c r="G177" i="8"/>
  <c r="S176" i="8"/>
  <c r="N175" i="8"/>
  <c r="F175" i="8"/>
  <c r="P174" i="8"/>
  <c r="H174" i="8"/>
  <c r="L173" i="8"/>
  <c r="P172" i="8"/>
  <c r="H172" i="8"/>
  <c r="P170" i="8"/>
  <c r="H170" i="8"/>
  <c r="P168" i="8"/>
  <c r="H168" i="8"/>
  <c r="O166" i="8"/>
  <c r="G166" i="8"/>
  <c r="S165" i="8"/>
  <c r="O164" i="8"/>
  <c r="L195" i="8"/>
  <c r="L194" i="8"/>
  <c r="L192" i="8"/>
  <c r="K190" i="8"/>
  <c r="O189" i="8"/>
  <c r="G189" i="8"/>
  <c r="K188" i="8"/>
  <c r="O187" i="8"/>
  <c r="G187" i="8"/>
  <c r="K186" i="8"/>
  <c r="N185" i="8"/>
  <c r="F185" i="8"/>
  <c r="N183" i="8"/>
  <c r="F183" i="8"/>
  <c r="N181" i="8"/>
  <c r="F181" i="8"/>
  <c r="N179" i="8"/>
  <c r="F179" i="8"/>
  <c r="N177" i="8"/>
  <c r="F177" i="8"/>
  <c r="M175" i="8"/>
  <c r="E175" i="8"/>
  <c r="O174" i="8"/>
  <c r="G174" i="8"/>
  <c r="O172" i="8"/>
  <c r="G172" i="8"/>
  <c r="O170" i="8"/>
  <c r="G170" i="8"/>
  <c r="R194" i="8"/>
  <c r="J194" i="8"/>
  <c r="N193" i="8"/>
  <c r="F193" i="8"/>
  <c r="R192" i="8"/>
  <c r="J192" i="8"/>
  <c r="N191" i="8"/>
  <c r="F191" i="8"/>
  <c r="M189" i="8"/>
  <c r="E189" i="8"/>
  <c r="M187" i="8"/>
  <c r="E187" i="8"/>
  <c r="L185" i="8"/>
  <c r="P184" i="8"/>
  <c r="H184" i="8"/>
  <c r="L183" i="8"/>
  <c r="P182" i="8"/>
  <c r="H182" i="8"/>
  <c r="L181" i="8"/>
  <c r="P180" i="8"/>
  <c r="H180" i="8"/>
  <c r="L179" i="8"/>
  <c r="P178" i="8"/>
  <c r="H178" i="8"/>
  <c r="L177" i="8"/>
  <c r="P176" i="8"/>
  <c r="H176" i="8"/>
  <c r="M174" i="8"/>
  <c r="E174" i="8"/>
  <c r="Q173" i="8"/>
  <c r="I173" i="8"/>
  <c r="M172" i="8"/>
  <c r="E172" i="8"/>
  <c r="Q171" i="8"/>
  <c r="I171" i="8"/>
  <c r="M170" i="8"/>
  <c r="E170" i="8"/>
  <c r="Q169" i="8"/>
  <c r="I169" i="8"/>
  <c r="M168" i="8"/>
  <c r="E168" i="8"/>
  <c r="Q167" i="8"/>
  <c r="I167" i="8"/>
  <c r="P165" i="8"/>
  <c r="H165" i="8"/>
  <c r="Q195" i="8"/>
  <c r="I195" i="8"/>
  <c r="Q194" i="8"/>
  <c r="I194" i="8"/>
  <c r="M193" i="8"/>
  <c r="E193" i="8"/>
  <c r="Q192" i="8"/>
  <c r="I192" i="8"/>
  <c r="M191" i="8"/>
  <c r="E191" i="8"/>
  <c r="L189" i="8"/>
  <c r="L187" i="8"/>
  <c r="P186" i="8"/>
  <c r="H186" i="8"/>
  <c r="S185" i="8"/>
  <c r="K185" i="8"/>
  <c r="O184" i="8"/>
  <c r="G184" i="8"/>
  <c r="S183" i="8"/>
  <c r="K183" i="8"/>
  <c r="O182" i="8"/>
  <c r="G182" i="8"/>
  <c r="K181" i="8"/>
  <c r="O180" i="8"/>
  <c r="G180" i="8"/>
  <c r="S179" i="8"/>
  <c r="K179" i="8"/>
  <c r="O178" i="8"/>
  <c r="G178" i="8"/>
  <c r="K177" i="8"/>
  <c r="O176" i="8"/>
  <c r="G176" i="8"/>
  <c r="R175" i="8"/>
  <c r="L174" i="8"/>
  <c r="P173" i="8"/>
  <c r="H173" i="8"/>
  <c r="L172" i="8"/>
  <c r="P171" i="8"/>
  <c r="H171" i="8"/>
  <c r="L170" i="8"/>
  <c r="P169" i="8"/>
  <c r="H169" i="8"/>
  <c r="O194" i="8"/>
  <c r="G194" i="8"/>
  <c r="K193" i="8"/>
  <c r="O192" i="8"/>
  <c r="G192" i="8"/>
  <c r="K191" i="8"/>
  <c r="N190" i="8"/>
  <c r="F190" i="8"/>
  <c r="R189" i="8"/>
  <c r="J189" i="8"/>
  <c r="N188" i="8"/>
  <c r="F188" i="8"/>
  <c r="R187" i="8"/>
  <c r="J187" i="8"/>
  <c r="N186" i="8"/>
  <c r="F186" i="8"/>
  <c r="M184" i="8"/>
  <c r="E184" i="8"/>
  <c r="S175" i="8"/>
  <c r="P190" i="8"/>
  <c r="H190" i="8"/>
  <c r="P188" i="8"/>
  <c r="H188" i="8"/>
  <c r="Q186" i="8"/>
  <c r="I186" i="8"/>
  <c r="J175" i="8"/>
  <c r="K166" i="8"/>
  <c r="K164" i="8"/>
  <c r="S191" i="8"/>
  <c r="S163" i="8"/>
  <c r="S190" i="8"/>
  <c r="S188" i="8"/>
  <c r="S186" i="8"/>
  <c r="S171" i="8"/>
  <c r="S167" i="8"/>
  <c r="S177" i="8"/>
  <c r="S164" i="8"/>
  <c r="S193" i="8"/>
  <c r="S189" i="8"/>
  <c r="S181" i="8"/>
  <c r="S173" i="8"/>
  <c r="S169" i="8"/>
  <c r="S192" i="8"/>
  <c r="U98" i="9"/>
  <c r="U134" i="9"/>
  <c r="U97" i="9"/>
  <c r="T136" i="9"/>
  <c r="T175" i="9" s="1"/>
  <c r="L158" i="9"/>
  <c r="L197" i="9" s="1"/>
  <c r="U139" i="9"/>
  <c r="V98" i="9"/>
  <c r="J165" i="9"/>
  <c r="R165" i="9"/>
  <c r="V96" i="9"/>
  <c r="E174" i="9"/>
  <c r="V134" i="9"/>
  <c r="J158" i="9"/>
  <c r="J197" i="9" s="1"/>
  <c r="R158" i="9"/>
  <c r="R197" i="9" s="1"/>
  <c r="L165" i="9"/>
  <c r="G166" i="9"/>
  <c r="O166" i="9"/>
  <c r="J167" i="9"/>
  <c r="R167" i="9"/>
  <c r="E168" i="9"/>
  <c r="M168" i="9"/>
  <c r="H169" i="9"/>
  <c r="P169" i="9"/>
  <c r="K170" i="9"/>
  <c r="S170" i="9"/>
  <c r="F171" i="9"/>
  <c r="N171" i="9"/>
  <c r="I172" i="9"/>
  <c r="Q172" i="9"/>
  <c r="L173" i="9"/>
  <c r="G174" i="9"/>
  <c r="O174" i="9"/>
  <c r="J175" i="9"/>
  <c r="R175" i="9"/>
  <c r="E176" i="9"/>
  <c r="M176" i="9"/>
  <c r="I177" i="9"/>
  <c r="Q177" i="9"/>
  <c r="V139" i="9"/>
  <c r="I179" i="9"/>
  <c r="Q179" i="9"/>
  <c r="E180" i="9"/>
  <c r="M180" i="9"/>
  <c r="I183" i="9"/>
  <c r="F197" i="9"/>
  <c r="N197" i="9"/>
  <c r="E165" i="9"/>
  <c r="M165" i="9"/>
  <c r="H166" i="9"/>
  <c r="P166" i="9"/>
  <c r="S167" i="9"/>
  <c r="F168" i="9"/>
  <c r="N168" i="9"/>
  <c r="I169" i="9"/>
  <c r="Q169" i="9"/>
  <c r="L170" i="9"/>
  <c r="G171" i="9"/>
  <c r="O171" i="9"/>
  <c r="J172" i="9"/>
  <c r="R172" i="9"/>
  <c r="M173" i="9"/>
  <c r="H174" i="9"/>
  <c r="P174" i="9"/>
  <c r="K175" i="9"/>
  <c r="S175" i="9"/>
  <c r="N176" i="9"/>
  <c r="N178" i="9"/>
  <c r="J179" i="9"/>
  <c r="R179" i="9"/>
  <c r="H186" i="9"/>
  <c r="P186" i="9"/>
  <c r="J188" i="9"/>
  <c r="R188" i="9"/>
  <c r="F176" i="9"/>
  <c r="J184" i="9"/>
  <c r="P197" i="9"/>
  <c r="G165" i="9"/>
  <c r="O165" i="9"/>
  <c r="J166" i="9"/>
  <c r="R166" i="9"/>
  <c r="E167" i="9"/>
  <c r="M167" i="9"/>
  <c r="H168" i="9"/>
  <c r="P168" i="9"/>
  <c r="K169" i="9"/>
  <c r="F170" i="9"/>
  <c r="Q171" i="9"/>
  <c r="L172" i="9"/>
  <c r="G173" i="9"/>
  <c r="O173" i="9"/>
  <c r="J174" i="9"/>
  <c r="R174" i="9"/>
  <c r="M175" i="9"/>
  <c r="H176" i="9"/>
  <c r="P176" i="9"/>
  <c r="L177" i="9"/>
  <c r="P182" i="9"/>
  <c r="J186" i="9"/>
  <c r="R186" i="9"/>
  <c r="I189" i="9"/>
  <c r="F178" i="9"/>
  <c r="T139" i="9"/>
  <c r="T178" i="9" s="1"/>
  <c r="Q197" i="9"/>
  <c r="H165" i="9"/>
  <c r="P165" i="9"/>
  <c r="K166" i="9"/>
  <c r="S166" i="9"/>
  <c r="F167" i="9"/>
  <c r="N167" i="9"/>
  <c r="I168" i="9"/>
  <c r="Q168" i="9"/>
  <c r="L169" i="9"/>
  <c r="G170" i="9"/>
  <c r="O170" i="9"/>
  <c r="J171" i="9"/>
  <c r="R171" i="9"/>
  <c r="E172" i="9"/>
  <c r="M172" i="9"/>
  <c r="H173" i="9"/>
  <c r="P173" i="9"/>
  <c r="K174" i="9"/>
  <c r="S174" i="9"/>
  <c r="F175" i="9"/>
  <c r="N175" i="9"/>
  <c r="I176" i="9"/>
  <c r="Q176" i="9"/>
  <c r="E177" i="9"/>
  <c r="E181" i="9"/>
  <c r="M181" i="9"/>
  <c r="R184" i="9"/>
  <c r="J192" i="9"/>
  <c r="R192" i="9"/>
  <c r="G179" i="9"/>
  <c r="H167" i="9"/>
  <c r="P167" i="9"/>
  <c r="K168" i="9"/>
  <c r="S168" i="9"/>
  <c r="F169" i="9"/>
  <c r="N169" i="9"/>
  <c r="I170" i="9"/>
  <c r="Q170" i="9"/>
  <c r="L171" i="9"/>
  <c r="G172" i="9"/>
  <c r="O172" i="9"/>
  <c r="J173" i="9"/>
  <c r="R173" i="9"/>
  <c r="M174" i="9"/>
  <c r="H175" i="9"/>
  <c r="P175" i="9"/>
  <c r="K176" i="9"/>
  <c r="S176" i="9"/>
  <c r="G177" i="9"/>
  <c r="O177" i="9"/>
  <c r="O179" i="9"/>
  <c r="O181" i="9"/>
  <c r="I185" i="9"/>
  <c r="Q185" i="9"/>
  <c r="E173" i="9"/>
  <c r="Q189" i="9"/>
  <c r="E183" i="9"/>
  <c r="M183" i="9"/>
  <c r="K185" i="9"/>
  <c r="S185" i="9"/>
  <c r="F186" i="9"/>
  <c r="N186" i="9"/>
  <c r="L188" i="9"/>
  <c r="G189" i="9"/>
  <c r="O189" i="9"/>
  <c r="E191" i="9"/>
  <c r="M191" i="9"/>
  <c r="K193" i="9"/>
  <c r="S193" i="9"/>
  <c r="F194" i="9"/>
  <c r="N194" i="9"/>
  <c r="L196" i="9"/>
  <c r="M177" i="9"/>
  <c r="H178" i="9"/>
  <c r="P178" i="9"/>
  <c r="K179" i="9"/>
  <c r="S179" i="9"/>
  <c r="F180" i="9"/>
  <c r="N180" i="9"/>
  <c r="I181" i="9"/>
  <c r="Q181" i="9"/>
  <c r="L182" i="9"/>
  <c r="G183" i="9"/>
  <c r="O183" i="9"/>
  <c r="E185" i="9"/>
  <c r="M185" i="9"/>
  <c r="K187" i="9"/>
  <c r="S187" i="9"/>
  <c r="F188" i="9"/>
  <c r="N188" i="9"/>
  <c r="L190" i="9"/>
  <c r="G191" i="9"/>
  <c r="O191" i="9"/>
  <c r="E193" i="9"/>
  <c r="M193" i="9"/>
  <c r="K195" i="9"/>
  <c r="S195" i="9"/>
  <c r="F196" i="9"/>
  <c r="N196" i="9"/>
  <c r="J178" i="9"/>
  <c r="R178" i="9"/>
  <c r="E179" i="9"/>
  <c r="M179" i="9"/>
  <c r="H180" i="9"/>
  <c r="P180" i="9"/>
  <c r="K181" i="9"/>
  <c r="S181" i="9"/>
  <c r="F182" i="9"/>
  <c r="N182" i="9"/>
  <c r="L184" i="9"/>
  <c r="G185" i="9"/>
  <c r="O185" i="9"/>
  <c r="E187" i="9"/>
  <c r="M187" i="9"/>
  <c r="K189" i="9"/>
  <c r="S189" i="9"/>
  <c r="F190" i="9"/>
  <c r="N190" i="9"/>
  <c r="L192" i="9"/>
  <c r="G193" i="9"/>
  <c r="O193" i="9"/>
  <c r="E195" i="9"/>
  <c r="M195" i="9"/>
  <c r="K183" i="9"/>
  <c r="S183" i="9"/>
  <c r="F184" i="9"/>
  <c r="N184" i="9"/>
  <c r="L186" i="9"/>
  <c r="G187" i="9"/>
  <c r="O187" i="9"/>
  <c r="E189" i="9"/>
  <c r="M189" i="9"/>
  <c r="K191" i="9"/>
  <c r="S191" i="9"/>
  <c r="F192" i="9"/>
  <c r="N192" i="9"/>
  <c r="L194" i="9"/>
  <c r="G195" i="9"/>
  <c r="O195" i="9"/>
  <c r="J196" i="9"/>
  <c r="R196" i="9"/>
  <c r="V30" i="10" l="1"/>
  <c r="U35" i="20"/>
  <c r="D175" i="12"/>
  <c r="K175" i="12"/>
  <c r="Q203" i="12"/>
  <c r="H175" i="12"/>
  <c r="Q208" i="12"/>
  <c r="Q219" i="12"/>
  <c r="Q226" i="12"/>
  <c r="Q225" i="12"/>
  <c r="Q206" i="12"/>
  <c r="H204" i="12"/>
  <c r="J175" i="12"/>
  <c r="N175" i="12"/>
  <c r="P223" i="12"/>
  <c r="H222" i="12"/>
  <c r="H214" i="12"/>
  <c r="H206" i="12"/>
  <c r="J195" i="8"/>
  <c r="H216" i="12"/>
  <c r="P230" i="12"/>
  <c r="P234" i="12"/>
  <c r="P211" i="12"/>
  <c r="P208" i="12"/>
  <c r="P205" i="12"/>
  <c r="P157" i="12"/>
  <c r="P218" i="12"/>
  <c r="P209" i="12"/>
  <c r="P213" i="12"/>
  <c r="P227" i="12"/>
  <c r="P221" i="12"/>
  <c r="P215" i="12"/>
  <c r="P203" i="12"/>
  <c r="P224" i="12"/>
  <c r="P204" i="12"/>
  <c r="P232" i="12"/>
  <c r="P235" i="12"/>
  <c r="U173" i="9"/>
  <c r="V135" i="12"/>
  <c r="Q217" i="12"/>
  <c r="Q212" i="12"/>
  <c r="Q209" i="12"/>
  <c r="Q118" i="12"/>
  <c r="H225" i="12"/>
  <c r="H217" i="12"/>
  <c r="H230" i="12"/>
  <c r="H220" i="12"/>
  <c r="H210" i="12"/>
  <c r="O175" i="12"/>
  <c r="Q213" i="12"/>
  <c r="Q233" i="12"/>
  <c r="Q223" i="12"/>
  <c r="Q231" i="12"/>
  <c r="Q229" i="12"/>
  <c r="Q222" i="12"/>
  <c r="Q205" i="12"/>
  <c r="Q214" i="12"/>
  <c r="Q157" i="12"/>
  <c r="H227" i="12"/>
  <c r="H224" i="12"/>
  <c r="H208" i="12"/>
  <c r="H229" i="12"/>
  <c r="H212" i="12"/>
  <c r="H221" i="12"/>
  <c r="H219" i="12"/>
  <c r="H118" i="12"/>
  <c r="P164" i="12"/>
  <c r="L175" i="12"/>
  <c r="I197" i="9"/>
  <c r="R195" i="8"/>
  <c r="Q215" i="12"/>
  <c r="Q207" i="12"/>
  <c r="Q224" i="12"/>
  <c r="Q234" i="12"/>
  <c r="Q216" i="12"/>
  <c r="Q232" i="12"/>
  <c r="Q220" i="12"/>
  <c r="Q228" i="12"/>
  <c r="Q218" i="12"/>
  <c r="Q227" i="12"/>
  <c r="Q211" i="12"/>
  <c r="Q204" i="12"/>
  <c r="Q210" i="12"/>
  <c r="Q221" i="12"/>
  <c r="Q235" i="12"/>
  <c r="H203" i="12"/>
  <c r="I118" i="12"/>
  <c r="P225" i="12"/>
  <c r="P226" i="12"/>
  <c r="P216" i="12"/>
  <c r="P207" i="12"/>
  <c r="P217" i="12"/>
  <c r="P228" i="12"/>
  <c r="P233" i="12"/>
  <c r="P210" i="12"/>
  <c r="P220" i="12"/>
  <c r="P212" i="12"/>
  <c r="P222" i="12"/>
  <c r="P229" i="12"/>
  <c r="P231" i="12"/>
  <c r="P219" i="12"/>
  <c r="H157" i="12"/>
  <c r="I196" i="12" s="1"/>
  <c r="H234" i="12"/>
  <c r="H226" i="12"/>
  <c r="H215" i="12"/>
  <c r="H207" i="12"/>
  <c r="H218" i="12"/>
  <c r="H209" i="12"/>
  <c r="H232" i="12"/>
  <c r="H233" i="12"/>
  <c r="H223" i="12"/>
  <c r="H211" i="12"/>
  <c r="H205" i="12"/>
  <c r="H231" i="12"/>
  <c r="H213" i="12"/>
  <c r="H228" i="12"/>
  <c r="P214" i="12"/>
  <c r="P175" i="12"/>
  <c r="M175" i="12"/>
  <c r="V97" i="12"/>
  <c r="S196" i="12"/>
  <c r="G118" i="12"/>
  <c r="Q230" i="12"/>
  <c r="M195" i="8"/>
  <c r="S175" i="12"/>
  <c r="U174" i="9"/>
  <c r="V169" i="8"/>
  <c r="J214" i="12"/>
  <c r="V174" i="9"/>
  <c r="V171" i="8"/>
  <c r="U171" i="8"/>
  <c r="O195" i="8"/>
  <c r="I164" i="12"/>
  <c r="G195" i="8"/>
  <c r="D118" i="12"/>
  <c r="D196" i="12"/>
  <c r="U172" i="8"/>
  <c r="U173" i="8"/>
  <c r="U169" i="8"/>
  <c r="V178" i="9"/>
  <c r="T169" i="8"/>
  <c r="U95" i="12"/>
  <c r="T173" i="8"/>
  <c r="U170" i="8"/>
  <c r="E175" i="12"/>
  <c r="T133" i="12"/>
  <c r="T172" i="12" s="1"/>
  <c r="U94" i="12"/>
  <c r="V95" i="12"/>
  <c r="U96" i="12"/>
  <c r="V134" i="12"/>
  <c r="V94" i="12"/>
  <c r="U134" i="12"/>
  <c r="E196" i="12"/>
  <c r="U133" i="12"/>
  <c r="V170" i="8"/>
  <c r="M196" i="12"/>
  <c r="N235" i="12"/>
  <c r="N118" i="12"/>
  <c r="N217" i="12"/>
  <c r="N233" i="12"/>
  <c r="N205" i="12"/>
  <c r="N221" i="12"/>
  <c r="N223" i="12"/>
  <c r="N211" i="12"/>
  <c r="N224" i="12"/>
  <c r="N232" i="12"/>
  <c r="N231" i="12"/>
  <c r="N226" i="12"/>
  <c r="N204" i="12"/>
  <c r="N222" i="12"/>
  <c r="N234" i="12"/>
  <c r="N213" i="12"/>
  <c r="N212" i="12"/>
  <c r="N216" i="12"/>
  <c r="N227" i="12"/>
  <c r="N230" i="12"/>
  <c r="N228" i="12"/>
  <c r="N220" i="12"/>
  <c r="N207" i="12"/>
  <c r="N225" i="12"/>
  <c r="N210" i="12"/>
  <c r="N209" i="12"/>
  <c r="N218" i="12"/>
  <c r="N219" i="12"/>
  <c r="N208" i="12"/>
  <c r="N229" i="12"/>
  <c r="N157" i="12"/>
  <c r="N196" i="12" s="1"/>
  <c r="N203" i="12"/>
  <c r="N215" i="12"/>
  <c r="N206" i="12"/>
  <c r="N214" i="12"/>
  <c r="O235" i="12"/>
  <c r="O118" i="12"/>
  <c r="O223" i="12"/>
  <c r="O212" i="12"/>
  <c r="O221" i="12"/>
  <c r="O224" i="12"/>
  <c r="O213" i="12"/>
  <c r="O229" i="12"/>
  <c r="O211" i="12"/>
  <c r="O232" i="12"/>
  <c r="O204" i="12"/>
  <c r="O220" i="12"/>
  <c r="O205" i="12"/>
  <c r="O231" i="12"/>
  <c r="O210" i="12"/>
  <c r="O233" i="12"/>
  <c r="O216" i="12"/>
  <c r="O222" i="12"/>
  <c r="O234" i="12"/>
  <c r="O207" i="12"/>
  <c r="O228" i="12"/>
  <c r="O226" i="12"/>
  <c r="O219" i="12"/>
  <c r="O209" i="12"/>
  <c r="O217" i="12"/>
  <c r="O218" i="12"/>
  <c r="O208" i="12"/>
  <c r="O227" i="12"/>
  <c r="O215" i="12"/>
  <c r="O230" i="12"/>
  <c r="O225" i="12"/>
  <c r="O206" i="12"/>
  <c r="O203" i="12"/>
  <c r="O214" i="12"/>
  <c r="F235" i="12"/>
  <c r="F118" i="12"/>
  <c r="F212" i="12"/>
  <c r="F217" i="12"/>
  <c r="F233" i="12"/>
  <c r="F205" i="12"/>
  <c r="F221" i="12"/>
  <c r="F207" i="12"/>
  <c r="F224" i="12"/>
  <c r="F232" i="12"/>
  <c r="F211" i="12"/>
  <c r="F204" i="12"/>
  <c r="F226" i="12"/>
  <c r="F223" i="12"/>
  <c r="F231" i="12"/>
  <c r="F216" i="12"/>
  <c r="F213" i="12"/>
  <c r="F222" i="12"/>
  <c r="F234" i="12"/>
  <c r="F208" i="12"/>
  <c r="F219" i="12"/>
  <c r="F206" i="12"/>
  <c r="F225" i="12"/>
  <c r="F229" i="12"/>
  <c r="F227" i="12"/>
  <c r="F215" i="12"/>
  <c r="F209" i="12"/>
  <c r="F210" i="12"/>
  <c r="F218" i="12"/>
  <c r="F220" i="12"/>
  <c r="F228" i="12"/>
  <c r="F230" i="12"/>
  <c r="F214" i="12"/>
  <c r="L196" i="12"/>
  <c r="F157" i="12"/>
  <c r="F196" i="12" s="1"/>
  <c r="O157" i="12"/>
  <c r="F203" i="12"/>
  <c r="P118" i="12"/>
  <c r="J235" i="12"/>
  <c r="J118" i="12"/>
  <c r="J226" i="12"/>
  <c r="J208" i="12"/>
  <c r="J211" i="12"/>
  <c r="J228" i="12"/>
  <c r="J217" i="12"/>
  <c r="J229" i="12"/>
  <c r="J220" i="12"/>
  <c r="J209" i="12"/>
  <c r="J231" i="12"/>
  <c r="J221" i="12"/>
  <c r="J210" i="12"/>
  <c r="J218" i="12"/>
  <c r="J227" i="12"/>
  <c r="J207" i="12"/>
  <c r="J219" i="12"/>
  <c r="J204" i="12"/>
  <c r="J212" i="12"/>
  <c r="J215" i="12"/>
  <c r="J233" i="12"/>
  <c r="J205" i="12"/>
  <c r="J223" i="12"/>
  <c r="J216" i="12"/>
  <c r="J224" i="12"/>
  <c r="J203" i="12"/>
  <c r="J232" i="12"/>
  <c r="J206" i="12"/>
  <c r="J234" i="12"/>
  <c r="J213" i="12"/>
  <c r="J225" i="12"/>
  <c r="J222" i="12"/>
  <c r="J230" i="12"/>
  <c r="J157" i="12"/>
  <c r="J196" i="12" s="1"/>
  <c r="K118" i="12"/>
  <c r="U135" i="12"/>
  <c r="T134" i="12"/>
  <c r="T173" i="12" s="1"/>
  <c r="U97" i="12"/>
  <c r="V172" i="8"/>
  <c r="V133" i="12"/>
  <c r="V96" i="12"/>
  <c r="T135" i="12"/>
  <c r="T174" i="12" s="1"/>
  <c r="V173" i="8"/>
  <c r="U30" i="10"/>
  <c r="T37" i="20"/>
  <c r="M197" i="9"/>
  <c r="V173" i="9"/>
  <c r="U175" i="9"/>
  <c r="U178" i="9"/>
  <c r="S197" i="9"/>
  <c r="E197" i="9"/>
  <c r="K197" i="9"/>
  <c r="V32" i="10" l="1"/>
  <c r="U37" i="20"/>
  <c r="Q196" i="12"/>
  <c r="R196" i="12"/>
  <c r="V174" i="12"/>
  <c r="H196" i="12"/>
  <c r="V172" i="12"/>
  <c r="O196" i="12"/>
  <c r="U172" i="12"/>
  <c r="P196" i="12"/>
  <c r="V173" i="12"/>
  <c r="G196" i="12"/>
  <c r="K196" i="12"/>
  <c r="U174" i="12"/>
  <c r="U173" i="12"/>
  <c r="U32" i="10"/>
  <c r="T39" i="20"/>
  <c r="V34" i="10" l="1"/>
  <c r="U39" i="20"/>
  <c r="U34" i="10"/>
  <c r="E200" i="8" l="1"/>
  <c r="F200" i="8" s="1"/>
  <c r="G200" i="8" s="1"/>
  <c r="H200" i="8" s="1"/>
  <c r="I200" i="8" s="1"/>
  <c r="J200" i="8" s="1"/>
  <c r="K200" i="8" s="1"/>
  <c r="L200" i="8" s="1"/>
  <c r="M200" i="8" s="1"/>
  <c r="N200" i="8" s="1"/>
  <c r="O200" i="8" s="1"/>
  <c r="P200" i="8" s="1"/>
  <c r="Q200" i="8" s="1"/>
  <c r="R200" i="8" s="1"/>
  <c r="S200" i="8" s="1"/>
  <c r="T200" i="8" s="1"/>
  <c r="U200" i="8" s="1"/>
  <c r="V200" i="8" s="1"/>
  <c r="W200" i="8" s="1"/>
  <c r="X200" i="8" s="1"/>
  <c r="Y200" i="8" s="1"/>
  <c r="E161" i="8"/>
  <c r="F161" i="8" s="1"/>
  <c r="G161" i="8" s="1"/>
  <c r="H161" i="8" s="1"/>
  <c r="I161" i="8" s="1"/>
  <c r="J161" i="8" s="1"/>
  <c r="K161" i="8" s="1"/>
  <c r="L161" i="8" s="1"/>
  <c r="M161" i="8" s="1"/>
  <c r="N161" i="8" s="1"/>
  <c r="O161" i="8" s="1"/>
  <c r="P161" i="8" s="1"/>
  <c r="Q161" i="8" s="1"/>
  <c r="R161" i="8" s="1"/>
  <c r="S161" i="8" s="1"/>
  <c r="T161" i="8" s="1"/>
  <c r="U161" i="8" s="1"/>
  <c r="V161" i="8" s="1"/>
  <c r="W161" i="8" s="1"/>
  <c r="X161" i="8" s="1"/>
  <c r="Y161" i="8" s="1"/>
  <c r="E122" i="8"/>
  <c r="F122" i="8" s="1"/>
  <c r="G122" i="8" s="1"/>
  <c r="H122" i="8" s="1"/>
  <c r="I122" i="8" s="1"/>
  <c r="J122" i="8" s="1"/>
  <c r="K122" i="8" s="1"/>
  <c r="L122" i="8" s="1"/>
  <c r="M122" i="8" s="1"/>
  <c r="N122" i="8" s="1"/>
  <c r="O122" i="8" s="1"/>
  <c r="P122" i="8" s="1"/>
  <c r="Q122" i="8" s="1"/>
  <c r="R122" i="8" s="1"/>
  <c r="S122" i="8" s="1"/>
  <c r="T122" i="8" s="1"/>
  <c r="U122" i="8" s="1"/>
  <c r="V122" i="8" s="1"/>
  <c r="W122" i="8" s="1"/>
  <c r="X122" i="8" s="1"/>
  <c r="Y122" i="8" s="1"/>
  <c r="E83" i="8"/>
  <c r="F83" i="8" s="1"/>
  <c r="G83" i="8" s="1"/>
  <c r="H83" i="8" s="1"/>
  <c r="I83" i="8" s="1"/>
  <c r="J83" i="8" s="1"/>
  <c r="K83" i="8" s="1"/>
  <c r="L83" i="8" s="1"/>
  <c r="M83" i="8" s="1"/>
  <c r="N83" i="8" s="1"/>
  <c r="O83" i="8" s="1"/>
  <c r="P83" i="8" s="1"/>
  <c r="Q83" i="8" s="1"/>
  <c r="R83" i="8" s="1"/>
  <c r="S83" i="8" s="1"/>
  <c r="T83" i="8" s="1"/>
  <c r="U83" i="8" s="1"/>
  <c r="V83" i="8" s="1"/>
  <c r="W83" i="8" s="1"/>
  <c r="X83" i="8" s="1"/>
  <c r="Y83" i="8" s="1"/>
  <c r="E44" i="8"/>
  <c r="F44" i="8" s="1"/>
  <c r="G44" i="8" s="1"/>
  <c r="H44" i="8" s="1"/>
  <c r="I44" i="8" s="1"/>
  <c r="J44" i="8" s="1"/>
  <c r="K44" i="8" s="1"/>
  <c r="L44" i="8" s="1"/>
  <c r="M44" i="8" s="1"/>
  <c r="N44" i="8" s="1"/>
  <c r="O44" i="8" s="1"/>
  <c r="P44" i="8" s="1"/>
  <c r="Q44" i="8" s="1"/>
  <c r="R44" i="8" s="1"/>
  <c r="S44" i="8" s="1"/>
  <c r="T44" i="8" s="1"/>
  <c r="U44" i="8" s="1"/>
  <c r="V44" i="8" s="1"/>
  <c r="W44" i="8" s="1"/>
  <c r="X44" i="8" s="1"/>
  <c r="Y44" i="8" s="1"/>
  <c r="E5" i="8"/>
  <c r="F5" i="8" s="1"/>
  <c r="G5" i="8" s="1"/>
  <c r="H5" i="8" s="1"/>
  <c r="I5" i="8" s="1"/>
  <c r="J5" i="8" s="1"/>
  <c r="K5" i="8" s="1"/>
  <c r="L5" i="8" s="1"/>
  <c r="M5" i="8" s="1"/>
  <c r="N5" i="8" s="1"/>
  <c r="O5" i="8" s="1"/>
  <c r="P5" i="8" s="1"/>
  <c r="Q5" i="8" s="1"/>
  <c r="R5" i="8" s="1"/>
  <c r="S5" i="8" s="1"/>
  <c r="T5" i="8" s="1"/>
  <c r="U5" i="8" s="1"/>
  <c r="V5" i="8" s="1"/>
  <c r="W5" i="8" s="1"/>
  <c r="X5" i="8" s="1"/>
  <c r="Y5" i="8" s="1"/>
  <c r="T59" i="7" l="1"/>
  <c r="V84" i="7"/>
  <c r="U84" i="7"/>
  <c r="T84" i="7" l="1"/>
  <c r="T109" i="7" s="1"/>
  <c r="V109" i="7"/>
  <c r="T58" i="7"/>
  <c r="U109" i="7" l="1"/>
  <c r="U58" i="7"/>
  <c r="E131" i="7" l="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E106" i="7"/>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E81" i="7"/>
  <c r="F81" i="7" s="1"/>
  <c r="G81" i="7" s="1"/>
  <c r="H81" i="7" s="1"/>
  <c r="I81" i="7" s="1"/>
  <c r="J81" i="7" s="1"/>
  <c r="K81" i="7" s="1"/>
  <c r="L81" i="7" s="1"/>
  <c r="M81" i="7" s="1"/>
  <c r="N81" i="7" s="1"/>
  <c r="O81" i="7" s="1"/>
  <c r="P81" i="7" s="1"/>
  <c r="Q81" i="7" s="1"/>
  <c r="R81" i="7" s="1"/>
  <c r="S81" i="7" s="1"/>
  <c r="T81" i="7" s="1"/>
  <c r="U81" i="7" s="1"/>
  <c r="V81" i="7" s="1"/>
  <c r="W81" i="7" s="1"/>
  <c r="X81" i="7" s="1"/>
  <c r="Y81" i="7" s="1"/>
  <c r="E56" i="7"/>
  <c r="F56" i="7" s="1"/>
  <c r="G56" i="7" s="1"/>
  <c r="H56" i="7" s="1"/>
  <c r="I56" i="7" s="1"/>
  <c r="J56" i="7" s="1"/>
  <c r="K56" i="7" s="1"/>
  <c r="L56" i="7" s="1"/>
  <c r="M56" i="7" s="1"/>
  <c r="N56" i="7" s="1"/>
  <c r="O56" i="7" s="1"/>
  <c r="P56" i="7" s="1"/>
  <c r="Q56" i="7" s="1"/>
  <c r="R56" i="7" s="1"/>
  <c r="S56" i="7" s="1"/>
  <c r="T56" i="7" s="1"/>
  <c r="U56" i="7" s="1"/>
  <c r="V56" i="7" s="1"/>
  <c r="W56" i="7" s="1"/>
  <c r="X56" i="7" s="1"/>
  <c r="Y56" i="7" s="1"/>
  <c r="E30" i="7"/>
  <c r="F30" i="7" s="1"/>
  <c r="G30" i="7" s="1"/>
  <c r="H30" i="7" s="1"/>
  <c r="I30" i="7" s="1"/>
  <c r="J30" i="7" s="1"/>
  <c r="K30" i="7" s="1"/>
  <c r="L30" i="7" s="1"/>
  <c r="M30" i="7" s="1"/>
  <c r="N30" i="7" s="1"/>
  <c r="O30" i="7" s="1"/>
  <c r="P30" i="7" s="1"/>
  <c r="Q30" i="7" s="1"/>
  <c r="R30" i="7" s="1"/>
  <c r="S30" i="7" s="1"/>
  <c r="T30" i="7" s="1"/>
  <c r="U30" i="7" s="1"/>
  <c r="V30" i="7" s="1"/>
  <c r="W30" i="7" s="1"/>
  <c r="X30" i="7" s="1"/>
  <c r="Y30" i="7" s="1"/>
  <c r="E5" i="7"/>
  <c r="F5" i="7" s="1"/>
  <c r="G5" i="7" s="1"/>
  <c r="H5" i="7" s="1"/>
  <c r="I5" i="7" s="1"/>
  <c r="J5" i="7" s="1"/>
  <c r="K5" i="7" s="1"/>
  <c r="L5" i="7" s="1"/>
  <c r="M5" i="7" s="1"/>
  <c r="N5" i="7" s="1"/>
  <c r="O5" i="7" s="1"/>
  <c r="P5" i="7" s="1"/>
  <c r="Q5" i="7" s="1"/>
  <c r="R5" i="7" s="1"/>
  <c r="S5" i="7" s="1"/>
  <c r="T5" i="7" s="1"/>
  <c r="U5" i="7" s="1"/>
  <c r="V5" i="7" s="1"/>
  <c r="W5" i="7" s="1"/>
  <c r="X5" i="7" s="1"/>
  <c r="Y5" i="7" s="1"/>
  <c r="E86" i="6"/>
  <c r="F86" i="6" s="1"/>
  <c r="G86" i="6" s="1"/>
  <c r="H86" i="6" s="1"/>
  <c r="I86" i="6" s="1"/>
  <c r="J86" i="6" s="1"/>
  <c r="K86" i="6" s="1"/>
  <c r="L86" i="6" s="1"/>
  <c r="M86" i="6" s="1"/>
  <c r="N86" i="6" s="1"/>
  <c r="O86" i="6" s="1"/>
  <c r="P86" i="6" s="1"/>
  <c r="Q86" i="6" s="1"/>
  <c r="R86" i="6" s="1"/>
  <c r="S86" i="6" s="1"/>
  <c r="T86" i="6" s="1"/>
  <c r="U86" i="6" s="1"/>
  <c r="V86" i="6" s="1"/>
  <c r="W86" i="6" s="1"/>
  <c r="X86" i="6" s="1"/>
  <c r="Y86" i="6" s="1"/>
  <c r="E66" i="6"/>
  <c r="F66" i="6" s="1"/>
  <c r="G66" i="6" s="1"/>
  <c r="H66" i="6" s="1"/>
  <c r="I66" i="6" s="1"/>
  <c r="J66" i="6" s="1"/>
  <c r="K66" i="6" s="1"/>
  <c r="L66" i="6" s="1"/>
  <c r="M66" i="6" s="1"/>
  <c r="N66" i="6" s="1"/>
  <c r="O66" i="6" s="1"/>
  <c r="P66" i="6" s="1"/>
  <c r="Q66" i="6" s="1"/>
  <c r="R66" i="6" s="1"/>
  <c r="S66" i="6" s="1"/>
  <c r="T66" i="6" s="1"/>
  <c r="U66" i="6" s="1"/>
  <c r="V66" i="6" s="1"/>
  <c r="W66" i="6" s="1"/>
  <c r="X66" i="6" s="1"/>
  <c r="Y66" i="6" s="1"/>
  <c r="E46" i="6"/>
  <c r="F46" i="6" s="1"/>
  <c r="G46" i="6" s="1"/>
  <c r="H46" i="6" s="1"/>
  <c r="I46" i="6" s="1"/>
  <c r="J46" i="6" s="1"/>
  <c r="K46" i="6" s="1"/>
  <c r="L46" i="6" s="1"/>
  <c r="M46" i="6" s="1"/>
  <c r="N46" i="6" s="1"/>
  <c r="O46" i="6" s="1"/>
  <c r="P46" i="6" s="1"/>
  <c r="Q46" i="6" s="1"/>
  <c r="R46" i="6" s="1"/>
  <c r="S46" i="6" s="1"/>
  <c r="T46" i="6" s="1"/>
  <c r="U46" i="6" s="1"/>
  <c r="V46" i="6" s="1"/>
  <c r="W46" i="6" s="1"/>
  <c r="X46" i="6" s="1"/>
  <c r="Y46" i="6" s="1"/>
  <c r="E25" i="6"/>
  <c r="F25" i="6" s="1"/>
  <c r="G25" i="6" s="1"/>
  <c r="H25" i="6" s="1"/>
  <c r="I25" i="6" s="1"/>
  <c r="J25" i="6" s="1"/>
  <c r="K25" i="6" s="1"/>
  <c r="L25" i="6" s="1"/>
  <c r="M25" i="6" s="1"/>
  <c r="N25" i="6" s="1"/>
  <c r="O25" i="6" s="1"/>
  <c r="P25" i="6" s="1"/>
  <c r="Q25" i="6" s="1"/>
  <c r="R25" i="6" s="1"/>
  <c r="S25" i="6" s="1"/>
  <c r="T25" i="6" s="1"/>
  <c r="U25" i="6" s="1"/>
  <c r="V25" i="6" s="1"/>
  <c r="W25" i="6" s="1"/>
  <c r="X25" i="6" s="1"/>
  <c r="Y25" i="6" s="1"/>
  <c r="P81" i="6" l="1"/>
  <c r="D81" i="6"/>
  <c r="Q81" i="6"/>
  <c r="G81" i="6"/>
  <c r="N81" i="6"/>
  <c r="M81" i="6"/>
  <c r="E81" i="6"/>
  <c r="O81" i="6"/>
  <c r="F81" i="6"/>
  <c r="L81" i="6"/>
  <c r="R81" i="6"/>
  <c r="J81" i="6"/>
  <c r="S81" i="6"/>
  <c r="E5" i="6"/>
  <c r="F5" i="6" s="1"/>
  <c r="G5" i="6" s="1"/>
  <c r="H5" i="6" s="1"/>
  <c r="I5" i="6" s="1"/>
  <c r="J5" i="6" s="1"/>
  <c r="K5" i="6" s="1"/>
  <c r="L5" i="6" s="1"/>
  <c r="M5" i="6" s="1"/>
  <c r="N5" i="6" s="1"/>
  <c r="O5" i="6" s="1"/>
  <c r="P5" i="6" s="1"/>
  <c r="Q5" i="6" s="1"/>
  <c r="R5" i="6" s="1"/>
  <c r="S5" i="6" s="1"/>
  <c r="T5" i="6" s="1"/>
  <c r="U5" i="6" s="1"/>
  <c r="V5" i="6" s="1"/>
  <c r="W5" i="6" s="1"/>
  <c r="X5" i="6" s="1"/>
  <c r="Y5" i="6" s="1"/>
  <c r="I81" i="6" l="1"/>
  <c r="K81" i="6"/>
  <c r="H81" i="6"/>
  <c r="E106" i="6" l="1"/>
  <c r="F106" i="6" l="1"/>
  <c r="G106" i="6" l="1"/>
  <c r="H106" i="6" l="1"/>
  <c r="I106" i="6" l="1"/>
  <c r="J106" i="6" l="1"/>
  <c r="K106" i="6" l="1"/>
  <c r="L106" i="6" l="1"/>
  <c r="M106" i="6" l="1"/>
  <c r="N106" i="6" l="1"/>
  <c r="O106" i="6" l="1"/>
  <c r="P106" i="6" l="1"/>
  <c r="Q106" i="6" l="1"/>
  <c r="R106" i="6" l="1"/>
  <c r="S106" i="6" l="1"/>
  <c r="T106" i="6" l="1"/>
  <c r="U106" i="6" l="1"/>
  <c r="V106" i="6" l="1"/>
  <c r="W106" i="6" s="1"/>
  <c r="X106" i="6" s="1"/>
  <c r="Y106" i="6" s="1"/>
  <c r="E48" i="4" l="1"/>
  <c r="F48" i="4" s="1"/>
  <c r="G48" i="4" s="1"/>
  <c r="H48" i="4" s="1"/>
  <c r="I48" i="4" s="1"/>
  <c r="J48" i="4" s="1"/>
  <c r="K48" i="4" s="1"/>
  <c r="L48" i="4" s="1"/>
  <c r="M48" i="4" s="1"/>
  <c r="N48" i="4" s="1"/>
  <c r="O48" i="4" s="1"/>
  <c r="P48" i="4" s="1"/>
  <c r="Q48" i="4" s="1"/>
  <c r="R48" i="4" s="1"/>
  <c r="S48" i="4" s="1"/>
  <c r="U48" i="4" s="1"/>
  <c r="E39" i="4"/>
  <c r="F39" i="4"/>
  <c r="G39" i="4"/>
  <c r="H39" i="4"/>
  <c r="I39" i="4"/>
  <c r="J39" i="4"/>
  <c r="K39" i="4"/>
  <c r="L39" i="4"/>
  <c r="M39" i="4"/>
  <c r="N39" i="4"/>
  <c r="O39" i="4"/>
  <c r="P39" i="4"/>
  <c r="Q39" i="4"/>
  <c r="R39" i="4"/>
  <c r="S39" i="4"/>
  <c r="E40" i="4"/>
  <c r="F40" i="4"/>
  <c r="G40" i="4"/>
  <c r="H40" i="4"/>
  <c r="I40" i="4"/>
  <c r="J40" i="4"/>
  <c r="K40" i="4"/>
  <c r="L40" i="4"/>
  <c r="M40" i="4"/>
  <c r="N40" i="4"/>
  <c r="O40" i="4"/>
  <c r="P40" i="4"/>
  <c r="Q40" i="4"/>
  <c r="R40" i="4"/>
  <c r="S40" i="4"/>
  <c r="E41" i="4"/>
  <c r="F41" i="4"/>
  <c r="G41" i="4"/>
  <c r="H41" i="4"/>
  <c r="I41" i="4"/>
  <c r="J41" i="4"/>
  <c r="K41" i="4"/>
  <c r="L41" i="4"/>
  <c r="M41" i="4"/>
  <c r="N41" i="4"/>
  <c r="O41" i="4"/>
  <c r="P41" i="4"/>
  <c r="Q41" i="4"/>
  <c r="R41" i="4"/>
  <c r="S41" i="4"/>
  <c r="E42" i="4"/>
  <c r="F42" i="4"/>
  <c r="G42" i="4"/>
  <c r="H42" i="4"/>
  <c r="I42" i="4"/>
  <c r="J42" i="4"/>
  <c r="K42" i="4"/>
  <c r="L42" i="4"/>
  <c r="M42" i="4"/>
  <c r="N42" i="4"/>
  <c r="O42" i="4"/>
  <c r="P42" i="4"/>
  <c r="Q42" i="4"/>
  <c r="R42" i="4"/>
  <c r="S42" i="4"/>
  <c r="E37" i="4"/>
  <c r="F37" i="4" s="1"/>
  <c r="G37" i="4" s="1"/>
  <c r="H37" i="4" s="1"/>
  <c r="I37" i="4" s="1"/>
  <c r="J37" i="4" s="1"/>
  <c r="K37" i="4" s="1"/>
  <c r="L37" i="4" s="1"/>
  <c r="M37" i="4" s="1"/>
  <c r="N37" i="4" s="1"/>
  <c r="O37" i="4" s="1"/>
  <c r="P37" i="4" s="1"/>
  <c r="Q37" i="4" s="1"/>
  <c r="R37" i="4" s="1"/>
  <c r="S37" i="4" s="1"/>
  <c r="U37" i="4" s="1"/>
  <c r="V37" i="4" s="1"/>
  <c r="W37" i="4" s="1"/>
  <c r="X37" i="4" s="1"/>
  <c r="Y37" i="4" s="1"/>
  <c r="Z37" i="4" s="1"/>
  <c r="E28" i="4"/>
  <c r="F28" i="4"/>
  <c r="G28" i="4"/>
  <c r="H28" i="4"/>
  <c r="I28" i="4"/>
  <c r="J28" i="4"/>
  <c r="K28" i="4"/>
  <c r="L28" i="4"/>
  <c r="M28" i="4"/>
  <c r="N28" i="4"/>
  <c r="O28" i="4"/>
  <c r="P28" i="4"/>
  <c r="Q28" i="4"/>
  <c r="R28" i="4"/>
  <c r="S28" i="4"/>
  <c r="E29" i="4"/>
  <c r="F29" i="4"/>
  <c r="G29" i="4"/>
  <c r="H29" i="4"/>
  <c r="I29" i="4"/>
  <c r="J29" i="4"/>
  <c r="K29" i="4"/>
  <c r="L29" i="4"/>
  <c r="M29" i="4"/>
  <c r="N29" i="4"/>
  <c r="O29" i="4"/>
  <c r="P29" i="4"/>
  <c r="Q29" i="4"/>
  <c r="R29" i="4"/>
  <c r="S29" i="4"/>
  <c r="E30" i="4"/>
  <c r="F30" i="4"/>
  <c r="G30" i="4"/>
  <c r="H30" i="4"/>
  <c r="I30" i="4"/>
  <c r="J30" i="4"/>
  <c r="K30" i="4"/>
  <c r="L30" i="4"/>
  <c r="M30" i="4"/>
  <c r="N30" i="4"/>
  <c r="O30" i="4"/>
  <c r="P30" i="4"/>
  <c r="Q30" i="4"/>
  <c r="R30" i="4"/>
  <c r="S30" i="4"/>
  <c r="E31" i="4"/>
  <c r="F31" i="4"/>
  <c r="G31" i="4"/>
  <c r="H31" i="4"/>
  <c r="I31" i="4"/>
  <c r="J31" i="4"/>
  <c r="K31" i="4"/>
  <c r="L31" i="4"/>
  <c r="M31" i="4"/>
  <c r="N31" i="4"/>
  <c r="O31" i="4"/>
  <c r="P31" i="4"/>
  <c r="Q31" i="4"/>
  <c r="R31" i="4"/>
  <c r="S31" i="4"/>
  <c r="E26" i="4"/>
  <c r="F26" i="4" s="1"/>
  <c r="G26" i="4" s="1"/>
  <c r="H26" i="4" s="1"/>
  <c r="I26" i="4" s="1"/>
  <c r="J26" i="4" s="1"/>
  <c r="K26" i="4" s="1"/>
  <c r="L26" i="4" s="1"/>
  <c r="M26" i="4" s="1"/>
  <c r="N26" i="4" s="1"/>
  <c r="O26" i="4" s="1"/>
  <c r="P26" i="4" s="1"/>
  <c r="Q26" i="4" s="1"/>
  <c r="R26" i="4" s="1"/>
  <c r="S26" i="4" s="1"/>
  <c r="U26" i="4" s="1"/>
  <c r="E15" i="4"/>
  <c r="F15" i="4" s="1"/>
  <c r="G15" i="4" s="1"/>
  <c r="H15" i="4" s="1"/>
  <c r="I15" i="4" s="1"/>
  <c r="J15" i="4" s="1"/>
  <c r="K15" i="4" s="1"/>
  <c r="L15" i="4" s="1"/>
  <c r="M15" i="4" s="1"/>
  <c r="N15" i="4" s="1"/>
  <c r="O15" i="4" s="1"/>
  <c r="P15" i="4" s="1"/>
  <c r="Q15" i="4" s="1"/>
  <c r="R15" i="4" s="1"/>
  <c r="S15" i="4" s="1"/>
  <c r="U15" i="4" s="1"/>
  <c r="E5" i="4"/>
  <c r="F5" i="4" s="1"/>
  <c r="G5" i="4" s="1"/>
  <c r="H5" i="4" s="1"/>
  <c r="I5" i="4" s="1"/>
  <c r="J5" i="4" s="1"/>
  <c r="K5" i="4" s="1"/>
  <c r="L5" i="4" s="1"/>
  <c r="M5" i="4" s="1"/>
  <c r="N5" i="4" s="1"/>
  <c r="O5" i="4" s="1"/>
  <c r="P5" i="4" s="1"/>
  <c r="Q5" i="4" s="1"/>
  <c r="R5" i="4" s="1"/>
  <c r="S5" i="4" s="1"/>
  <c r="T5" i="4" s="1"/>
  <c r="U5" i="4" s="1"/>
  <c r="P53" i="4" l="1"/>
  <c r="H53" i="4"/>
  <c r="Q52" i="4"/>
  <c r="I52" i="4"/>
  <c r="R51" i="4"/>
  <c r="K53" i="4"/>
  <c r="P50" i="4"/>
  <c r="N53" i="4"/>
  <c r="F53" i="4"/>
  <c r="O52" i="4"/>
  <c r="G52" i="4"/>
  <c r="P51" i="4"/>
  <c r="H51" i="4"/>
  <c r="Q50" i="4"/>
  <c r="I50" i="4"/>
  <c r="M52" i="4"/>
  <c r="E52" i="4"/>
  <c r="N51" i="4"/>
  <c r="F51" i="4"/>
  <c r="S52" i="4"/>
  <c r="K52" i="4"/>
  <c r="L51" i="4"/>
  <c r="M50" i="4"/>
  <c r="E50" i="4"/>
  <c r="S53" i="4"/>
  <c r="Q53" i="4"/>
  <c r="R52" i="4"/>
  <c r="J52" i="4"/>
  <c r="S51" i="4"/>
  <c r="K51" i="4"/>
  <c r="L50" i="4"/>
  <c r="M53" i="4"/>
  <c r="E53" i="4"/>
  <c r="N52" i="4"/>
  <c r="F52" i="4"/>
  <c r="O51" i="4"/>
  <c r="G51" i="4"/>
  <c r="H50" i="4"/>
  <c r="O53" i="4"/>
  <c r="G53" i="4"/>
  <c r="P52" i="4"/>
  <c r="H52" i="4"/>
  <c r="Q51" i="4"/>
  <c r="I51" i="4"/>
  <c r="R50" i="4"/>
  <c r="J50" i="4"/>
  <c r="L53" i="4"/>
  <c r="O50" i="4"/>
  <c r="G50" i="4"/>
  <c r="M51" i="4"/>
  <c r="E51" i="4"/>
  <c r="N50" i="4"/>
  <c r="F50" i="4"/>
  <c r="L52" i="4"/>
  <c r="J53" i="4"/>
  <c r="J51" i="4"/>
  <c r="S50" i="4"/>
  <c r="K50" i="4"/>
  <c r="R53" i="4"/>
  <c r="I53" i="4"/>
  <c r="T92" i="9" l="1"/>
  <c r="T90" i="9"/>
  <c r="T88" i="9"/>
  <c r="T74" i="7"/>
  <c r="T71" i="7"/>
  <c r="T69" i="7"/>
  <c r="T66" i="7"/>
  <c r="T64" i="7"/>
  <c r="T62" i="7"/>
  <c r="T89" i="9"/>
  <c r="T73" i="7"/>
  <c r="T63" i="7"/>
  <c r="T91" i="9"/>
  <c r="T87" i="9"/>
  <c r="T75" i="7"/>
  <c r="T70" i="7"/>
  <c r="T65" i="7"/>
  <c r="T117" i="9"/>
  <c r="T115" i="9"/>
  <c r="T112" i="9"/>
  <c r="T110" i="9"/>
  <c r="T107" i="9"/>
  <c r="T105" i="9"/>
  <c r="T103" i="9"/>
  <c r="T116" i="9"/>
  <c r="T111" i="9"/>
  <c r="T106" i="9"/>
  <c r="T118" i="9"/>
  <c r="T114" i="9"/>
  <c r="T104" i="9"/>
  <c r="T107" i="8" l="1"/>
  <c r="T100" i="8"/>
  <c r="T75" i="12"/>
  <c r="T115" i="12" s="1"/>
  <c r="T114" i="8"/>
  <c r="T62" i="12"/>
  <c r="T102" i="12" s="1"/>
  <c r="T101" i="8"/>
  <c r="T106" i="8"/>
  <c r="T111" i="8"/>
  <c r="T76" i="12"/>
  <c r="T116" i="12" s="1"/>
  <c r="T115" i="8"/>
  <c r="T50" i="12"/>
  <c r="T90" i="12" s="1"/>
  <c r="T89" i="8"/>
  <c r="T87" i="8"/>
  <c r="T48" i="12"/>
  <c r="T88" i="12" s="1"/>
  <c r="T86" i="8"/>
  <c r="T47" i="12"/>
  <c r="T87" i="12" s="1"/>
  <c r="T76" i="7"/>
  <c r="T102" i="8"/>
  <c r="T63" i="12"/>
  <c r="T103" i="12" s="1"/>
  <c r="T73" i="12"/>
  <c r="T113" i="12" s="1"/>
  <c r="T112" i="8"/>
  <c r="T110" i="8"/>
  <c r="T71" i="12"/>
  <c r="T111" i="12" s="1"/>
  <c r="T99" i="8"/>
  <c r="T103" i="8"/>
  <c r="T64" i="12"/>
  <c r="T104" i="12" s="1"/>
  <c r="T108" i="8"/>
  <c r="T69" i="12"/>
  <c r="T109" i="12" s="1"/>
  <c r="T74" i="12"/>
  <c r="T114" i="12" s="1"/>
  <c r="T113" i="8"/>
  <c r="T117" i="8"/>
  <c r="T46" i="12"/>
  <c r="T86" i="12" s="1"/>
  <c r="T85" i="8"/>
  <c r="T49" i="12"/>
  <c r="T89" i="12" s="1"/>
  <c r="T88" i="8"/>
  <c r="T93" i="9"/>
  <c r="T52" i="12"/>
  <c r="T92" i="12" s="1"/>
  <c r="T78" i="12"/>
  <c r="T109" i="9"/>
  <c r="T113" i="9"/>
  <c r="T61" i="7"/>
  <c r="T102" i="9"/>
  <c r="T68" i="7"/>
  <c r="T72" i="7"/>
  <c r="T79" i="12" l="1"/>
  <c r="T118" i="12"/>
  <c r="T59" i="12"/>
  <c r="T99" i="12" s="1"/>
  <c r="T98" i="8"/>
  <c r="T70" i="12"/>
  <c r="T110" i="12" s="1"/>
  <c r="T109" i="8"/>
  <c r="T116" i="8"/>
  <c r="T77" i="12"/>
  <c r="T117" i="12" s="1"/>
  <c r="T72" i="12"/>
  <c r="T112" i="12" s="1"/>
  <c r="T61" i="12"/>
  <c r="T101" i="12" s="1"/>
  <c r="T119" i="9"/>
  <c r="T66" i="12"/>
  <c r="T106" i="12" s="1"/>
  <c r="T105" i="8"/>
  <c r="T68" i="12"/>
  <c r="T108" i="12" s="1"/>
  <c r="T67" i="7"/>
  <c r="T60" i="7"/>
  <c r="T65" i="14" l="1"/>
  <c r="T68" i="14"/>
  <c r="T58" i="12"/>
  <c r="T98" i="12" s="1"/>
  <c r="T97" i="8"/>
  <c r="T108" i="9"/>
  <c r="T67" i="12"/>
  <c r="T107" i="12" s="1"/>
  <c r="T51" i="12"/>
  <c r="T91" i="12" s="1"/>
  <c r="T90" i="8"/>
  <c r="T101" i="9"/>
  <c r="T60" i="12"/>
  <c r="T100" i="12" s="1"/>
  <c r="T65" i="12"/>
  <c r="T105" i="12" s="1"/>
  <c r="T104" i="8"/>
  <c r="T67" i="14" l="1"/>
  <c r="T64" i="14"/>
  <c r="T63" i="14"/>
  <c r="T94" i="9"/>
  <c r="T53" i="12"/>
  <c r="T93" i="12" s="1"/>
  <c r="S87" i="14"/>
  <c r="T110" i="14" s="1"/>
  <c r="S88" i="14"/>
  <c r="T111" i="14" s="1"/>
  <c r="S68" i="14"/>
  <c r="S91" i="14"/>
  <c r="T114" i="14" s="1"/>
  <c r="T56" i="14" l="1"/>
  <c r="T57" i="14"/>
  <c r="T66" i="14"/>
  <c r="T59" i="14"/>
  <c r="T60" i="14"/>
  <c r="S38" i="14"/>
  <c r="T62" i="14" s="1"/>
  <c r="S85" i="14"/>
  <c r="T108" i="14" s="1"/>
  <c r="R91" i="14"/>
  <c r="S114" i="14" s="1"/>
  <c r="S65" i="14"/>
  <c r="R88" i="14"/>
  <c r="S111" i="14" s="1"/>
  <c r="S79" i="14"/>
  <c r="T102" i="14" s="1"/>
  <c r="S64" i="14"/>
  <c r="R87" i="14"/>
  <c r="S86" i="14"/>
  <c r="T109" i="14" s="1"/>
  <c r="S90" i="14"/>
  <c r="T113" i="14" s="1"/>
  <c r="T58" i="14" l="1"/>
  <c r="T55" i="14"/>
  <c r="S56" i="14"/>
  <c r="R38" i="14"/>
  <c r="S67" i="14"/>
  <c r="R90" i="14"/>
  <c r="S113" i="14" s="1"/>
  <c r="S63" i="14"/>
  <c r="R86" i="14"/>
  <c r="S109" i="14" s="1"/>
  <c r="S89" i="14"/>
  <c r="T112" i="14" s="1"/>
  <c r="R79" i="14"/>
  <c r="S102" i="14" s="1"/>
  <c r="R56" i="14"/>
  <c r="S80" i="14"/>
  <c r="T103" i="14" s="1"/>
  <c r="S83" i="14"/>
  <c r="T106" i="14" s="1"/>
  <c r="S60" i="14"/>
  <c r="R65" i="14"/>
  <c r="Q88" i="14"/>
  <c r="R111" i="14" s="1"/>
  <c r="R68" i="14"/>
  <c r="Q91" i="14"/>
  <c r="R114" i="14" s="1"/>
  <c r="S82" i="14"/>
  <c r="T105" i="14" s="1"/>
  <c r="S62" i="14"/>
  <c r="R85" i="14"/>
  <c r="S108" i="14" s="1"/>
  <c r="R64" i="14"/>
  <c r="Q87" i="14"/>
  <c r="R110" i="14" s="1"/>
  <c r="S110" i="14"/>
  <c r="T54" i="14" l="1"/>
  <c r="Q38" i="14"/>
  <c r="S77" i="14"/>
  <c r="T100" i="14" s="1"/>
  <c r="R62" i="14"/>
  <c r="Q85" i="14"/>
  <c r="R108" i="14" s="1"/>
  <c r="S59" i="14"/>
  <c r="R82" i="14"/>
  <c r="S105" i="14" s="1"/>
  <c r="Q65" i="14"/>
  <c r="P88" i="14"/>
  <c r="P65" i="14"/>
  <c r="R83" i="14"/>
  <c r="S106" i="14" s="1"/>
  <c r="R63" i="14"/>
  <c r="Q86" i="14"/>
  <c r="Q64" i="14"/>
  <c r="P87" i="14"/>
  <c r="Q110" i="14" s="1"/>
  <c r="S81" i="14"/>
  <c r="T104" i="14" s="1"/>
  <c r="Q68" i="14"/>
  <c r="P91" i="14"/>
  <c r="S57" i="14"/>
  <c r="R80" i="14"/>
  <c r="Q79" i="14"/>
  <c r="R102" i="14" s="1"/>
  <c r="S66" i="14"/>
  <c r="R89" i="14"/>
  <c r="R67" i="14"/>
  <c r="Q90" i="14"/>
  <c r="S78" i="14"/>
  <c r="T101" i="14" s="1"/>
  <c r="P38" i="14" l="1"/>
  <c r="Q62" i="14" s="1"/>
  <c r="P79" i="14"/>
  <c r="P56" i="14"/>
  <c r="Q57" i="14"/>
  <c r="Q80" i="14"/>
  <c r="R103" i="14" s="1"/>
  <c r="R57" i="14"/>
  <c r="O91" i="14"/>
  <c r="P114" i="14" s="1"/>
  <c r="O64" i="14"/>
  <c r="O87" i="14"/>
  <c r="R109" i="14"/>
  <c r="Q111" i="14"/>
  <c r="S55" i="14"/>
  <c r="R78" i="14"/>
  <c r="Q67" i="14"/>
  <c r="P90" i="14"/>
  <c r="Q113" i="14" s="1"/>
  <c r="R66" i="14"/>
  <c r="Q89" i="14"/>
  <c r="Q56" i="14"/>
  <c r="S103" i="14"/>
  <c r="P68" i="14"/>
  <c r="Q114" i="14"/>
  <c r="S58" i="14"/>
  <c r="R81" i="14"/>
  <c r="P64" i="14"/>
  <c r="R113" i="14"/>
  <c r="Q63" i="14"/>
  <c r="P86" i="14"/>
  <c r="S112" i="14"/>
  <c r="R60" i="14"/>
  <c r="Q83" i="14"/>
  <c r="O88" i="14"/>
  <c r="R59" i="14"/>
  <c r="Q59" i="14"/>
  <c r="Q82" i="14"/>
  <c r="S54" i="14"/>
  <c r="R77" i="14"/>
  <c r="T69" i="14" l="1"/>
  <c r="P85" i="14"/>
  <c r="Q108" i="14" s="1"/>
  <c r="O38" i="14"/>
  <c r="P62" i="14" s="1"/>
  <c r="Q77" i="14"/>
  <c r="R100" i="14" s="1"/>
  <c r="Q54" i="14"/>
  <c r="O85" i="14"/>
  <c r="O65" i="14"/>
  <c r="N88" i="14"/>
  <c r="O111" i="14" s="1"/>
  <c r="N65" i="14"/>
  <c r="R106" i="14"/>
  <c r="P63" i="14"/>
  <c r="O63" i="14"/>
  <c r="O86" i="14"/>
  <c r="P109" i="14" s="1"/>
  <c r="R58" i="14"/>
  <c r="Q81" i="14"/>
  <c r="R104" i="14" s="1"/>
  <c r="Q66" i="14"/>
  <c r="P66" i="14"/>
  <c r="P89" i="14"/>
  <c r="Q112" i="14" s="1"/>
  <c r="R55" i="14"/>
  <c r="Q78" i="14"/>
  <c r="R101" i="14" s="1"/>
  <c r="P110" i="14"/>
  <c r="O68" i="14"/>
  <c r="N91" i="14"/>
  <c r="O114" i="14" s="1"/>
  <c r="Q102" i="14"/>
  <c r="R54" i="14"/>
  <c r="R105" i="14"/>
  <c r="P82" i="14"/>
  <c r="Q105" i="14" s="1"/>
  <c r="Q60" i="14"/>
  <c r="P83" i="14"/>
  <c r="Q106" i="14" s="1"/>
  <c r="S104" i="14"/>
  <c r="P67" i="14"/>
  <c r="O90" i="14"/>
  <c r="P113" i="14" s="1"/>
  <c r="S101" i="14"/>
  <c r="S100" i="14"/>
  <c r="P111" i="14"/>
  <c r="Q109" i="14"/>
  <c r="N87" i="14"/>
  <c r="N64" i="14"/>
  <c r="P80" i="14"/>
  <c r="P57" i="14"/>
  <c r="O79" i="14"/>
  <c r="R112" i="14"/>
  <c r="S69" i="14"/>
  <c r="S92" i="14"/>
  <c r="T115" i="14" s="1"/>
  <c r="S46" i="14"/>
  <c r="S47" i="14"/>
  <c r="P108" i="14" l="1"/>
  <c r="N38" i="14"/>
  <c r="O62" i="14" s="1"/>
  <c r="O80" i="14"/>
  <c r="M87" i="14"/>
  <c r="N110" i="14" s="1"/>
  <c r="P59" i="14"/>
  <c r="O82" i="14"/>
  <c r="P105" i="14" s="1"/>
  <c r="N86" i="14"/>
  <c r="O109" i="14" s="1"/>
  <c r="P77" i="14"/>
  <c r="Q100" i="14" s="1"/>
  <c r="R46" i="14"/>
  <c r="R92" i="14"/>
  <c r="S115" i="14" s="1"/>
  <c r="R47" i="14"/>
  <c r="O56" i="14"/>
  <c r="N79" i="14"/>
  <c r="O102" i="14" s="1"/>
  <c r="P103" i="14"/>
  <c r="O67" i="14"/>
  <c r="N90" i="14"/>
  <c r="N67" i="14"/>
  <c r="P60" i="14"/>
  <c r="O83" i="14"/>
  <c r="O60" i="14"/>
  <c r="P102" i="14"/>
  <c r="Q103" i="14"/>
  <c r="N68" i="14"/>
  <c r="M91" i="14"/>
  <c r="O110" i="14"/>
  <c r="Q55" i="14"/>
  <c r="P78" i="14"/>
  <c r="Q101" i="14" s="1"/>
  <c r="P55" i="14"/>
  <c r="O89" i="14"/>
  <c r="Q58" i="14"/>
  <c r="P81" i="14"/>
  <c r="Q104" i="14" s="1"/>
  <c r="P58" i="14"/>
  <c r="M88" i="14"/>
  <c r="M65" i="14"/>
  <c r="N85" i="14" l="1"/>
  <c r="M38" i="14"/>
  <c r="N62" i="14" s="1"/>
  <c r="P112" i="14"/>
  <c r="O78" i="14"/>
  <c r="L91" i="14"/>
  <c r="M114" i="14" s="1"/>
  <c r="P106" i="14"/>
  <c r="O113" i="14"/>
  <c r="N56" i="14"/>
  <c r="M79" i="14"/>
  <c r="O108" i="14"/>
  <c r="N111" i="14"/>
  <c r="L65" i="14"/>
  <c r="L88" i="14"/>
  <c r="O81" i="14"/>
  <c r="O66" i="14"/>
  <c r="N89" i="14"/>
  <c r="O112" i="14" s="1"/>
  <c r="M68" i="14"/>
  <c r="N83" i="14"/>
  <c r="M90" i="14"/>
  <c r="R69" i="14"/>
  <c r="Q46" i="14"/>
  <c r="Q47" i="14"/>
  <c r="Q92" i="14"/>
  <c r="R115" i="14" s="1"/>
  <c r="Q69" i="14"/>
  <c r="P54" i="14"/>
  <c r="O77" i="14"/>
  <c r="P100" i="14" s="1"/>
  <c r="O54" i="14"/>
  <c r="N63" i="14"/>
  <c r="M63" i="14"/>
  <c r="M86" i="14"/>
  <c r="N109" i="14" s="1"/>
  <c r="N114" i="14"/>
  <c r="O59" i="14"/>
  <c r="N82" i="14"/>
  <c r="O105" i="14" s="1"/>
  <c r="M64" i="14"/>
  <c r="L87" i="14"/>
  <c r="O57" i="14"/>
  <c r="N80" i="14"/>
  <c r="M85" i="14" l="1"/>
  <c r="L38" i="14"/>
  <c r="M62" i="14" s="1"/>
  <c r="N59" i="14"/>
  <c r="M59" i="14"/>
  <c r="M82" i="14"/>
  <c r="N105" i="14" s="1"/>
  <c r="L86" i="14"/>
  <c r="N54" i="14"/>
  <c r="N77" i="14"/>
  <c r="P47" i="14"/>
  <c r="P46" i="14"/>
  <c r="P69" i="14"/>
  <c r="P92" i="14"/>
  <c r="Q115" i="14" s="1"/>
  <c r="N66" i="14"/>
  <c r="M89" i="14"/>
  <c r="N112" i="14" s="1"/>
  <c r="P104" i="14"/>
  <c r="O103" i="14"/>
  <c r="N108" i="14"/>
  <c r="N102" i="14"/>
  <c r="N113" i="14"/>
  <c r="O106" i="14"/>
  <c r="P101" i="14"/>
  <c r="M111" i="14"/>
  <c r="N57" i="14"/>
  <c r="M80" i="14"/>
  <c r="N103" i="14" s="1"/>
  <c r="L64" i="14"/>
  <c r="K64" i="14"/>
  <c r="K87" i="14"/>
  <c r="L110" i="14" s="1"/>
  <c r="M67" i="14"/>
  <c r="L90" i="14"/>
  <c r="N60" i="14"/>
  <c r="M83" i="14"/>
  <c r="M60" i="14"/>
  <c r="O58" i="14"/>
  <c r="N81" i="14"/>
  <c r="K88" i="14"/>
  <c r="L111" i="14" s="1"/>
  <c r="M110" i="14"/>
  <c r="M56" i="14"/>
  <c r="L79" i="14"/>
  <c r="L68" i="14"/>
  <c r="K91" i="14"/>
  <c r="O55" i="14"/>
  <c r="N78" i="14"/>
  <c r="L85" i="14" l="1"/>
  <c r="M108" i="14" s="1"/>
  <c r="K38" i="14"/>
  <c r="L63" i="14"/>
  <c r="N55" i="14"/>
  <c r="M78" i="14"/>
  <c r="N101" i="14" s="1"/>
  <c r="K68" i="14"/>
  <c r="J91" i="14"/>
  <c r="K114" i="14" s="1"/>
  <c r="K65" i="14"/>
  <c r="J88" i="14"/>
  <c r="N58" i="14"/>
  <c r="M81" i="14"/>
  <c r="N104" i="14" s="1"/>
  <c r="L67" i="14"/>
  <c r="K90" i="14"/>
  <c r="L113" i="14" s="1"/>
  <c r="L62" i="14"/>
  <c r="K85" i="14"/>
  <c r="M57" i="14"/>
  <c r="L57" i="14"/>
  <c r="L80" i="14"/>
  <c r="M103" i="14" s="1"/>
  <c r="M102" i="14"/>
  <c r="M66" i="14"/>
  <c r="L66" i="14"/>
  <c r="L89" i="14"/>
  <c r="N106" i="14"/>
  <c r="O69" i="14"/>
  <c r="O92" i="14"/>
  <c r="P115" i="14" s="1"/>
  <c r="O46" i="14"/>
  <c r="O47" i="14"/>
  <c r="O100" i="14"/>
  <c r="M109" i="14"/>
  <c r="L82" i="14"/>
  <c r="L56" i="14"/>
  <c r="K79" i="14"/>
  <c r="L102" i="14" s="1"/>
  <c r="K56" i="14"/>
  <c r="L60" i="14"/>
  <c r="L83" i="14"/>
  <c r="J87" i="14"/>
  <c r="O101" i="14"/>
  <c r="L114" i="14"/>
  <c r="O104" i="14"/>
  <c r="M113" i="14"/>
  <c r="M77" i="14"/>
  <c r="N100" i="14" s="1"/>
  <c r="K86" i="14"/>
  <c r="L109" i="14" s="1"/>
  <c r="J63" i="14" l="1"/>
  <c r="J38" i="14"/>
  <c r="K62" i="14" s="1"/>
  <c r="K63" i="14"/>
  <c r="J86" i="14"/>
  <c r="M54" i="14"/>
  <c r="L77" i="14"/>
  <c r="M100" i="14" s="1"/>
  <c r="J64" i="14"/>
  <c r="I64" i="14"/>
  <c r="I87" i="14"/>
  <c r="J110" i="14" s="1"/>
  <c r="N47" i="14"/>
  <c r="N69" i="14"/>
  <c r="N46" i="14"/>
  <c r="N92" i="14"/>
  <c r="K89" i="14"/>
  <c r="L112" i="14" s="1"/>
  <c r="M106" i="14"/>
  <c r="L81" i="14"/>
  <c r="M55" i="14"/>
  <c r="L78" i="14"/>
  <c r="M101" i="14" s="1"/>
  <c r="M105" i="14"/>
  <c r="K110" i="14"/>
  <c r="L108" i="14"/>
  <c r="K83" i="14"/>
  <c r="L106" i="14" s="1"/>
  <c r="K60" i="14"/>
  <c r="K111" i="14"/>
  <c r="J79" i="14"/>
  <c r="L59" i="14"/>
  <c r="K82" i="14"/>
  <c r="M112" i="14"/>
  <c r="K80" i="14"/>
  <c r="L103" i="14" s="1"/>
  <c r="K67" i="14"/>
  <c r="J67" i="14"/>
  <c r="J90" i="14"/>
  <c r="M58" i="14"/>
  <c r="J65" i="14"/>
  <c r="I65" i="14"/>
  <c r="I88" i="14"/>
  <c r="J68" i="14"/>
  <c r="I91" i="14"/>
  <c r="U114" i="9"/>
  <c r="T144" i="9"/>
  <c r="T183" i="9" s="1"/>
  <c r="T145" i="9"/>
  <c r="T184" i="9" s="1"/>
  <c r="T143" i="9"/>
  <c r="T182" i="9" s="1"/>
  <c r="J85" i="14" l="1"/>
  <c r="K108" i="14" s="1"/>
  <c r="I38" i="14"/>
  <c r="U110" i="9"/>
  <c r="U115" i="9"/>
  <c r="U88" i="8"/>
  <c r="U11" i="12"/>
  <c r="U107" i="9"/>
  <c r="T146" i="9"/>
  <c r="T185" i="9" s="1"/>
  <c r="U118" i="9"/>
  <c r="T157" i="9"/>
  <c r="T196" i="9" s="1"/>
  <c r="U85" i="8"/>
  <c r="U91" i="9"/>
  <c r="U92" i="9"/>
  <c r="T131" i="9"/>
  <c r="T170" i="9" s="1"/>
  <c r="U13" i="12"/>
  <c r="J114" i="14"/>
  <c r="I90" i="14"/>
  <c r="J113" i="14" s="1"/>
  <c r="K59" i="14"/>
  <c r="J82" i="14"/>
  <c r="K105" i="14" s="1"/>
  <c r="J56" i="14"/>
  <c r="I79" i="14"/>
  <c r="J102" i="14" s="1"/>
  <c r="I56" i="14"/>
  <c r="M104" i="14"/>
  <c r="L54" i="14"/>
  <c r="K77" i="14"/>
  <c r="I86" i="14"/>
  <c r="J109" i="14" s="1"/>
  <c r="U112" i="9"/>
  <c r="T151" i="9"/>
  <c r="T190" i="9" s="1"/>
  <c r="U117" i="9"/>
  <c r="T156" i="9"/>
  <c r="T195" i="9" s="1"/>
  <c r="U111" i="9"/>
  <c r="T150" i="9"/>
  <c r="T189" i="9" s="1"/>
  <c r="U116" i="9"/>
  <c r="T155" i="9"/>
  <c r="T194" i="9" s="1"/>
  <c r="U130" i="9"/>
  <c r="I68" i="14"/>
  <c r="H91" i="14"/>
  <c r="H88" i="14"/>
  <c r="I111" i="14" s="1"/>
  <c r="K113" i="14"/>
  <c r="J62" i="14"/>
  <c r="I85" i="14"/>
  <c r="K57" i="14"/>
  <c r="J80" i="14"/>
  <c r="K102" i="14"/>
  <c r="J83" i="14"/>
  <c r="L55" i="14"/>
  <c r="K55" i="14"/>
  <c r="K78" i="14"/>
  <c r="J111" i="14"/>
  <c r="L58" i="14"/>
  <c r="K58" i="14"/>
  <c r="K81" i="14"/>
  <c r="K66" i="14"/>
  <c r="J89" i="14"/>
  <c r="J66" i="14"/>
  <c r="O115" i="14"/>
  <c r="M69" i="14"/>
  <c r="M92" i="14"/>
  <c r="M46" i="14"/>
  <c r="M47" i="14"/>
  <c r="L105" i="14"/>
  <c r="H87" i="14"/>
  <c r="I110" i="14" s="1"/>
  <c r="K109" i="14"/>
  <c r="V92" i="9"/>
  <c r="V91" i="9"/>
  <c r="U109" i="9"/>
  <c r="J108" i="14" l="1"/>
  <c r="H38" i="14"/>
  <c r="I62" i="14" s="1"/>
  <c r="U131" i="9"/>
  <c r="U170" i="9" s="1"/>
  <c r="U113" i="9"/>
  <c r="T152" i="9"/>
  <c r="T191" i="9" s="1"/>
  <c r="U119" i="9"/>
  <c r="V52" i="12"/>
  <c r="V93" i="9"/>
  <c r="V89" i="8"/>
  <c r="V50" i="12"/>
  <c r="H64" i="14"/>
  <c r="G87" i="14"/>
  <c r="H110" i="14" s="1"/>
  <c r="G64" i="14"/>
  <c r="L92" i="14"/>
  <c r="M115" i="14" s="1"/>
  <c r="L47" i="14"/>
  <c r="L46" i="14"/>
  <c r="L69" i="14"/>
  <c r="I66" i="14"/>
  <c r="I89" i="14"/>
  <c r="J112" i="14" s="1"/>
  <c r="L101" i="14"/>
  <c r="J55" i="14"/>
  <c r="J78" i="14"/>
  <c r="K106" i="14"/>
  <c r="J57" i="14"/>
  <c r="I80" i="14"/>
  <c r="J103" i="14" s="1"/>
  <c r="U52" i="12"/>
  <c r="U92" i="12" s="1"/>
  <c r="U93" i="9"/>
  <c r="U87" i="8"/>
  <c r="U126" i="8"/>
  <c r="I63" i="14"/>
  <c r="H86" i="14"/>
  <c r="I109" i="14" s="1"/>
  <c r="L100" i="14"/>
  <c r="H56" i="14"/>
  <c r="H79" i="14"/>
  <c r="T130" i="9"/>
  <c r="T169" i="9" s="1"/>
  <c r="T129" i="9"/>
  <c r="T168" i="9" s="1"/>
  <c r="T11" i="12"/>
  <c r="T129" i="12" s="1"/>
  <c r="T168" i="12" s="1"/>
  <c r="T128" i="8"/>
  <c r="V126" i="8"/>
  <c r="T125" i="8"/>
  <c r="T164" i="8" s="1"/>
  <c r="T153" i="9"/>
  <c r="T192" i="9" s="1"/>
  <c r="T154" i="9"/>
  <c r="T193" i="9" s="1"/>
  <c r="T148" i="9"/>
  <c r="T187" i="9" s="1"/>
  <c r="T149" i="9"/>
  <c r="T188" i="9" s="1"/>
  <c r="V88" i="8"/>
  <c r="V87" i="8"/>
  <c r="N115" i="14"/>
  <c r="K112" i="14"/>
  <c r="J81" i="14"/>
  <c r="K104" i="14" s="1"/>
  <c r="J60" i="14"/>
  <c r="I60" i="14"/>
  <c r="I83" i="14"/>
  <c r="J106" i="14" s="1"/>
  <c r="K103" i="14"/>
  <c r="H65" i="14"/>
  <c r="G88" i="14"/>
  <c r="H111" i="14" s="1"/>
  <c r="H68" i="14"/>
  <c r="G91" i="14"/>
  <c r="T13" i="12"/>
  <c r="T131" i="12" s="1"/>
  <c r="T170" i="12" s="1"/>
  <c r="T132" i="9"/>
  <c r="T171" i="9" s="1"/>
  <c r="V130" i="9"/>
  <c r="V131" i="9"/>
  <c r="V11" i="12"/>
  <c r="V128" i="8"/>
  <c r="T126" i="8"/>
  <c r="T165" i="8" s="1"/>
  <c r="K54" i="14"/>
  <c r="J77" i="14"/>
  <c r="L104" i="14"/>
  <c r="J59" i="14"/>
  <c r="I59" i="14"/>
  <c r="I82" i="14"/>
  <c r="I67" i="14"/>
  <c r="H90" i="14"/>
  <c r="I113" i="14" s="1"/>
  <c r="I114" i="14"/>
  <c r="V132" i="9"/>
  <c r="V13" i="12"/>
  <c r="U132" i="9"/>
  <c r="U128" i="8"/>
  <c r="U89" i="8"/>
  <c r="U50" i="12"/>
  <c r="U90" i="12" s="1"/>
  <c r="U86" i="8"/>
  <c r="T78" i="6"/>
  <c r="U129" i="9"/>
  <c r="H85" i="14" l="1"/>
  <c r="G38" i="14"/>
  <c r="H62" i="14" s="1"/>
  <c r="U168" i="9"/>
  <c r="V129" i="12"/>
  <c r="V169" i="9"/>
  <c r="V165" i="8"/>
  <c r="V170" i="9"/>
  <c r="U169" i="9"/>
  <c r="V131" i="12"/>
  <c r="U131" i="12"/>
  <c r="U170" i="12" s="1"/>
  <c r="T142" i="9"/>
  <c r="T181" i="9" s="1"/>
  <c r="U9" i="12"/>
  <c r="V171" i="9"/>
  <c r="U171" i="9"/>
  <c r="V167" i="8"/>
  <c r="G68" i="14"/>
  <c r="F91" i="14"/>
  <c r="G114" i="14" s="1"/>
  <c r="H60" i="14"/>
  <c r="H83" i="14"/>
  <c r="U129" i="12"/>
  <c r="U168" i="12" s="1"/>
  <c r="J105" i="14"/>
  <c r="I102" i="14"/>
  <c r="K100" i="14"/>
  <c r="H63" i="14"/>
  <c r="G86" i="14"/>
  <c r="H109" i="14" s="1"/>
  <c r="G85" i="14"/>
  <c r="H108" i="14" s="1"/>
  <c r="I57" i="14"/>
  <c r="H57" i="14"/>
  <c r="H80" i="14"/>
  <c r="I103" i="14" s="1"/>
  <c r="I55" i="14"/>
  <c r="I78" i="14"/>
  <c r="J101" i="14" s="1"/>
  <c r="H89" i="14"/>
  <c r="I112" i="14" s="1"/>
  <c r="V90" i="12"/>
  <c r="T80" i="6"/>
  <c r="U8" i="12"/>
  <c r="U125" i="8"/>
  <c r="U164" i="8" s="1"/>
  <c r="U90" i="9"/>
  <c r="U49" i="12"/>
  <c r="U89" i="12" s="1"/>
  <c r="T79" i="6"/>
  <c r="U108" i="9"/>
  <c r="T147" i="9"/>
  <c r="T186" i="9" s="1"/>
  <c r="U127" i="9"/>
  <c r="H67" i="14"/>
  <c r="G90" i="14"/>
  <c r="H82" i="14"/>
  <c r="I105" i="14" s="1"/>
  <c r="J54" i="14"/>
  <c r="I77" i="14"/>
  <c r="J100" i="14" s="1"/>
  <c r="G65" i="14"/>
  <c r="F65" i="14"/>
  <c r="F88" i="14"/>
  <c r="J58" i="14"/>
  <c r="I81" i="14"/>
  <c r="I58" i="14"/>
  <c r="U167" i="8"/>
  <c r="T167" i="8"/>
  <c r="G56" i="14"/>
  <c r="G79" i="14"/>
  <c r="H102" i="14" s="1"/>
  <c r="U165" i="8"/>
  <c r="H114" i="14"/>
  <c r="I108" i="14"/>
  <c r="K101" i="14"/>
  <c r="K46" i="14"/>
  <c r="K47" i="14"/>
  <c r="K69" i="14"/>
  <c r="K92" i="14"/>
  <c r="F87" i="14"/>
  <c r="V92" i="12"/>
  <c r="U80" i="6"/>
  <c r="U79" i="6"/>
  <c r="V88" i="9"/>
  <c r="F63" i="14" l="1"/>
  <c r="F38" i="14"/>
  <c r="G62" i="14" s="1"/>
  <c r="V168" i="12"/>
  <c r="V170" i="12"/>
  <c r="V86" i="8"/>
  <c r="V47" i="12"/>
  <c r="V90" i="9"/>
  <c r="V49" i="12"/>
  <c r="F64" i="14"/>
  <c r="E87" i="14"/>
  <c r="F110" i="14" s="1"/>
  <c r="E64" i="14"/>
  <c r="J104" i="14"/>
  <c r="E88" i="14"/>
  <c r="F111" i="14" s="1"/>
  <c r="E65" i="14"/>
  <c r="H59" i="14"/>
  <c r="G82" i="14"/>
  <c r="H105" i="14" s="1"/>
  <c r="G67" i="14"/>
  <c r="F90" i="14"/>
  <c r="G113" i="14" s="1"/>
  <c r="F67" i="14"/>
  <c r="U89" i="9"/>
  <c r="U48" i="12"/>
  <c r="U88" i="12" s="1"/>
  <c r="L115" i="14"/>
  <c r="H66" i="14"/>
  <c r="G89" i="14"/>
  <c r="H112" i="14" s="1"/>
  <c r="G57" i="14"/>
  <c r="G80" i="14"/>
  <c r="H103" i="14" s="1"/>
  <c r="I106" i="14"/>
  <c r="U88" i="9"/>
  <c r="U47" i="12"/>
  <c r="U87" i="12" s="1"/>
  <c r="V128" i="9"/>
  <c r="V9" i="12"/>
  <c r="V8" i="12"/>
  <c r="V125" i="8"/>
  <c r="V89" i="9"/>
  <c r="V48" i="12"/>
  <c r="V85" i="8"/>
  <c r="G110" i="14"/>
  <c r="J47" i="14"/>
  <c r="J46" i="14"/>
  <c r="J92" i="14"/>
  <c r="F56" i="14"/>
  <c r="F79" i="14"/>
  <c r="H58" i="14"/>
  <c r="H81" i="14"/>
  <c r="I104" i="14" s="1"/>
  <c r="G111" i="14"/>
  <c r="I54" i="14"/>
  <c r="H77" i="14"/>
  <c r="H113" i="14"/>
  <c r="T128" i="9"/>
  <c r="T167" i="9" s="1"/>
  <c r="T9" i="12"/>
  <c r="T127" i="12" s="1"/>
  <c r="T166" i="12" s="1"/>
  <c r="H55" i="14"/>
  <c r="H78" i="14"/>
  <c r="G63" i="14"/>
  <c r="F86" i="14"/>
  <c r="G83" i="14"/>
  <c r="H106" i="14" s="1"/>
  <c r="F68" i="14"/>
  <c r="E91" i="14"/>
  <c r="V129" i="9"/>
  <c r="V127" i="9"/>
  <c r="T127" i="9"/>
  <c r="T166" i="9" s="1"/>
  <c r="T8" i="12"/>
  <c r="T126" i="12" s="1"/>
  <c r="T165" i="12" s="1"/>
  <c r="U128" i="9"/>
  <c r="T141" i="9"/>
  <c r="T180" i="9" s="1"/>
  <c r="U78" i="6"/>
  <c r="U99" i="6"/>
  <c r="U100" i="6"/>
  <c r="F85" i="14" l="1"/>
  <c r="D38" i="14"/>
  <c r="E38" i="14"/>
  <c r="U127" i="12"/>
  <c r="U166" i="12" s="1"/>
  <c r="V166" i="9"/>
  <c r="U167" i="9"/>
  <c r="V168" i="9"/>
  <c r="V164" i="8"/>
  <c r="V89" i="12"/>
  <c r="V126" i="12"/>
  <c r="U126" i="12"/>
  <c r="V88" i="12"/>
  <c r="F114" i="14"/>
  <c r="E86" i="14"/>
  <c r="F109" i="14" s="1"/>
  <c r="H54" i="14"/>
  <c r="G77" i="14"/>
  <c r="H100" i="14" s="1"/>
  <c r="G81" i="14"/>
  <c r="H104" i="14" s="1"/>
  <c r="G102" i="14"/>
  <c r="J69" i="14"/>
  <c r="I46" i="14"/>
  <c r="I47" i="14"/>
  <c r="I69" i="14"/>
  <c r="I92" i="14"/>
  <c r="J115" i="14" s="1"/>
  <c r="V167" i="9"/>
  <c r="G108" i="14"/>
  <c r="I101" i="14"/>
  <c r="K115" i="14"/>
  <c r="D156" i="14"/>
  <c r="D87" i="14"/>
  <c r="D110" i="14" s="1"/>
  <c r="D64" i="14"/>
  <c r="E68" i="14"/>
  <c r="D68" i="14"/>
  <c r="D160" i="14"/>
  <c r="D91" i="14"/>
  <c r="D114" i="14" s="1"/>
  <c r="G60" i="14"/>
  <c r="F83" i="14"/>
  <c r="G109" i="14"/>
  <c r="F62" i="14"/>
  <c r="E85" i="14"/>
  <c r="G78" i="14"/>
  <c r="I100" i="14"/>
  <c r="E79" i="14"/>
  <c r="E56" i="14"/>
  <c r="V127" i="12"/>
  <c r="F80" i="14"/>
  <c r="G103" i="14" s="1"/>
  <c r="G66" i="14"/>
  <c r="F89" i="14"/>
  <c r="G112" i="14" s="1"/>
  <c r="U166" i="9"/>
  <c r="E90" i="14"/>
  <c r="G59" i="14"/>
  <c r="F82" i="14"/>
  <c r="D65" i="14"/>
  <c r="D157" i="14"/>
  <c r="D88" i="14"/>
  <c r="D111" i="14" s="1"/>
  <c r="V87" i="12"/>
  <c r="U98" i="6"/>
  <c r="V165" i="12" l="1"/>
  <c r="V166" i="12"/>
  <c r="U165" i="12"/>
  <c r="E110" i="14"/>
  <c r="F59" i="14"/>
  <c r="E82" i="14"/>
  <c r="E59" i="14"/>
  <c r="F66" i="14"/>
  <c r="E89" i="14"/>
  <c r="E66" i="14"/>
  <c r="F57" i="14"/>
  <c r="E57" i="14"/>
  <c r="E80" i="14"/>
  <c r="E62" i="14"/>
  <c r="D154" i="14"/>
  <c r="D85" i="14"/>
  <c r="D108" i="14" s="1"/>
  <c r="D62" i="14"/>
  <c r="G106" i="14"/>
  <c r="T129" i="8"/>
  <c r="T168" i="8" s="1"/>
  <c r="T12" i="12"/>
  <c r="T130" i="12" s="1"/>
  <c r="T169" i="12" s="1"/>
  <c r="G105" i="14"/>
  <c r="H47" i="14"/>
  <c r="H46" i="14"/>
  <c r="H69" i="14"/>
  <c r="H92" i="14"/>
  <c r="I115" i="14" s="1"/>
  <c r="G58" i="14"/>
  <c r="F58" i="14"/>
  <c r="F81" i="14"/>
  <c r="H101" i="14"/>
  <c r="E63" i="14"/>
  <c r="D155" i="14"/>
  <c r="D86" i="14"/>
  <c r="D109" i="14" s="1"/>
  <c r="D63" i="14"/>
  <c r="E114" i="14"/>
  <c r="E67" i="14"/>
  <c r="D67" i="14"/>
  <c r="D159" i="14"/>
  <c r="D90" i="14"/>
  <c r="D113" i="14" s="1"/>
  <c r="D148" i="14"/>
  <c r="D79" i="14"/>
  <c r="D102" i="14" s="1"/>
  <c r="D56" i="14"/>
  <c r="G55" i="14"/>
  <c r="F78" i="14"/>
  <c r="F55" i="14"/>
  <c r="F60" i="14"/>
  <c r="E83" i="14"/>
  <c r="F106" i="14" s="1"/>
  <c r="T140" i="9"/>
  <c r="T179" i="9" s="1"/>
  <c r="E111" i="14"/>
  <c r="F113" i="14"/>
  <c r="F102" i="14"/>
  <c r="G54" i="14"/>
  <c r="F77" i="14"/>
  <c r="G100" i="14" s="1"/>
  <c r="F108" i="14"/>
  <c r="E109" i="14" l="1"/>
  <c r="E108" i="14"/>
  <c r="F54" i="14"/>
  <c r="E77" i="14"/>
  <c r="F100" i="14" s="1"/>
  <c r="D60" i="14"/>
  <c r="D152" i="14"/>
  <c r="D83" i="14"/>
  <c r="D106" i="14" s="1"/>
  <c r="G104" i="14"/>
  <c r="G101" i="14"/>
  <c r="D149" i="14"/>
  <c r="D80" i="14"/>
  <c r="D103" i="14" s="1"/>
  <c r="D57" i="14"/>
  <c r="E113" i="14"/>
  <c r="T137" i="9"/>
  <c r="T176" i="9" s="1"/>
  <c r="T138" i="9"/>
  <c r="T177" i="9" s="1"/>
  <c r="E60" i="14"/>
  <c r="E78" i="14"/>
  <c r="E55" i="14"/>
  <c r="F112" i="14"/>
  <c r="E81" i="14"/>
  <c r="E58" i="14"/>
  <c r="G46" i="14"/>
  <c r="G47" i="14"/>
  <c r="G92" i="14"/>
  <c r="G69" i="14"/>
  <c r="T10" i="12"/>
  <c r="T128" i="12" s="1"/>
  <c r="T167" i="12" s="1"/>
  <c r="T127" i="8"/>
  <c r="T166" i="8" s="1"/>
  <c r="E102" i="14"/>
  <c r="F103" i="14"/>
  <c r="D66" i="14"/>
  <c r="D158" i="14"/>
  <c r="D89" i="14"/>
  <c r="D112" i="14" s="1"/>
  <c r="F105" i="14"/>
  <c r="D59" i="14"/>
  <c r="D151" i="14"/>
  <c r="D82" i="14"/>
  <c r="D105" i="14" s="1"/>
  <c r="E106" i="14" l="1"/>
  <c r="E103" i="14"/>
  <c r="T124" i="8"/>
  <c r="T163" i="8" s="1"/>
  <c r="H115" i="14"/>
  <c r="E105" i="14"/>
  <c r="E112" i="14"/>
  <c r="F46" i="14"/>
  <c r="F92" i="14"/>
  <c r="G115" i="14" s="1"/>
  <c r="F47" i="14"/>
  <c r="D150" i="14"/>
  <c r="D81" i="14"/>
  <c r="D104" i="14" s="1"/>
  <c r="D58" i="14"/>
  <c r="D55" i="14"/>
  <c r="D147" i="14"/>
  <c r="D78" i="14"/>
  <c r="D101" i="14" s="1"/>
  <c r="F104" i="14"/>
  <c r="F101" i="14"/>
  <c r="E54" i="14"/>
  <c r="D54" i="14"/>
  <c r="D146" i="14"/>
  <c r="D77" i="14"/>
  <c r="D100" i="14" s="1"/>
  <c r="F69" i="14" l="1"/>
  <c r="E69" i="14"/>
  <c r="E92" i="14"/>
  <c r="F115" i="14" s="1"/>
  <c r="E46" i="14"/>
  <c r="E47" i="14"/>
  <c r="E100" i="14"/>
  <c r="E104" i="14"/>
  <c r="E101" i="14"/>
  <c r="D161" i="14" l="1"/>
  <c r="D46" i="14"/>
  <c r="D47" i="14"/>
  <c r="D69" i="14"/>
  <c r="D92" i="14"/>
  <c r="D115" i="14" s="1"/>
  <c r="E115" i="14" l="1"/>
  <c r="U105" i="9" l="1"/>
  <c r="U106" i="9"/>
  <c r="V104" i="9" l="1"/>
  <c r="V143" i="9"/>
  <c r="V103" i="9"/>
  <c r="V142" i="9"/>
  <c r="U104" i="9"/>
  <c r="U143" i="9"/>
  <c r="U182" i="9" s="1"/>
  <c r="U103" i="9"/>
  <c r="U142" i="9"/>
  <c r="U102" i="9" l="1"/>
  <c r="U141" i="9"/>
  <c r="U180" i="9" s="1"/>
  <c r="V181" i="9"/>
  <c r="U181" i="9"/>
  <c r="V182" i="9"/>
  <c r="V102" i="9"/>
  <c r="V141" i="9"/>
  <c r="U101" i="9"/>
  <c r="V180" i="9" l="1"/>
  <c r="U90" i="8" l="1"/>
  <c r="U51" i="12"/>
  <c r="U91" i="12" s="1"/>
  <c r="U146" i="9"/>
  <c r="U185" i="9" s="1"/>
  <c r="T88" i="7"/>
  <c r="T113" i="7" s="1"/>
  <c r="U157" i="9"/>
  <c r="U196" i="9" s="1"/>
  <c r="U155" i="9"/>
  <c r="U194" i="9" s="1"/>
  <c r="U156" i="9"/>
  <c r="U195" i="9" s="1"/>
  <c r="U151" i="9"/>
  <c r="U190" i="9" s="1"/>
  <c r="U150" i="9"/>
  <c r="U189" i="9" s="1"/>
  <c r="U145" i="9"/>
  <c r="U144" i="9"/>
  <c r="U183" i="9" s="1"/>
  <c r="U36" i="12" l="1"/>
  <c r="T90" i="7"/>
  <c r="T115" i="7" s="1"/>
  <c r="T71" i="6"/>
  <c r="U74" i="6"/>
  <c r="T74" i="6"/>
  <c r="T77" i="6"/>
  <c r="T139" i="8"/>
  <c r="T178" i="8" s="1"/>
  <c r="T22" i="12"/>
  <c r="T140" i="12" s="1"/>
  <c r="T179" i="12" s="1"/>
  <c r="U23" i="12"/>
  <c r="U107" i="8"/>
  <c r="U68" i="12"/>
  <c r="U108" i="12" s="1"/>
  <c r="U30" i="12"/>
  <c r="U112" i="8"/>
  <c r="U73" i="12"/>
  <c r="U113" i="12" s="1"/>
  <c r="U154" i="8"/>
  <c r="U78" i="12"/>
  <c r="U117" i="8"/>
  <c r="T99" i="7"/>
  <c r="T124" i="7" s="1"/>
  <c r="U87" i="9"/>
  <c r="U46" i="12"/>
  <c r="U86" i="12" s="1"/>
  <c r="T69" i="6"/>
  <c r="T75" i="6"/>
  <c r="U25" i="12"/>
  <c r="U142" i="8"/>
  <c r="T94" i="7"/>
  <c r="T119" i="7" s="1"/>
  <c r="U32" i="12"/>
  <c r="U152" i="8"/>
  <c r="U37" i="12"/>
  <c r="U184" i="9"/>
  <c r="U153" i="9"/>
  <c r="U192" i="9" s="1"/>
  <c r="U154" i="9"/>
  <c r="U193" i="9" s="1"/>
  <c r="T89" i="7"/>
  <c r="T114" i="7" s="1"/>
  <c r="T96" i="7"/>
  <c r="T121" i="7" s="1"/>
  <c r="U70" i="6"/>
  <c r="T70" i="6"/>
  <c r="T73" i="6"/>
  <c r="U76" i="6"/>
  <c r="T76" i="6"/>
  <c r="U24" i="12"/>
  <c r="U141" i="8"/>
  <c r="U150" i="8"/>
  <c r="U35" i="12"/>
  <c r="T98" i="7"/>
  <c r="T123" i="7" s="1"/>
  <c r="T100" i="7"/>
  <c r="T125" i="7" s="1"/>
  <c r="U22" i="12"/>
  <c r="U148" i="9"/>
  <c r="U187" i="9" s="1"/>
  <c r="U149" i="9"/>
  <c r="U188" i="9" s="1"/>
  <c r="U94" i="7"/>
  <c r="U145" i="8"/>
  <c r="U68" i="6"/>
  <c r="U48" i="6"/>
  <c r="U71" i="6"/>
  <c r="U77" i="6"/>
  <c r="U69" i="6"/>
  <c r="U75" i="6"/>
  <c r="U73" i="6"/>
  <c r="V105" i="9"/>
  <c r="V111" i="9"/>
  <c r="V114" i="9"/>
  <c r="V117" i="9"/>
  <c r="V118" i="9"/>
  <c r="U139" i="8"/>
  <c r="V107" i="9"/>
  <c r="V106" i="9"/>
  <c r="V112" i="9"/>
  <c r="V115" i="9"/>
  <c r="V116" i="9"/>
  <c r="V110" i="9"/>
  <c r="U152" i="9"/>
  <c r="U191" i="9" s="1"/>
  <c r="U21" i="12"/>
  <c r="T97" i="7"/>
  <c r="T122" i="7" s="1"/>
  <c r="U178" i="8" l="1"/>
  <c r="U119" i="7"/>
  <c r="U79" i="12"/>
  <c r="U151" i="8"/>
  <c r="U34" i="12"/>
  <c r="U152" i="12" s="1"/>
  <c r="T148" i="8"/>
  <c r="T187" i="8" s="1"/>
  <c r="T31" i="12"/>
  <c r="T149" i="12" s="1"/>
  <c r="T188" i="12" s="1"/>
  <c r="U72" i="6"/>
  <c r="T72" i="6"/>
  <c r="U97" i="8"/>
  <c r="U58" i="12"/>
  <c r="U98" i="12" s="1"/>
  <c r="U85" i="7"/>
  <c r="U88" i="7"/>
  <c r="U113" i="7" s="1"/>
  <c r="V96" i="7"/>
  <c r="V74" i="12"/>
  <c r="V113" i="8"/>
  <c r="V102" i="8"/>
  <c r="V63" i="12"/>
  <c r="V106" i="8"/>
  <c r="V64" i="12"/>
  <c r="V103" i="8"/>
  <c r="V21" i="12"/>
  <c r="V114" i="8"/>
  <c r="V75" i="12"/>
  <c r="V111" i="8"/>
  <c r="V107" i="8"/>
  <c r="U144" i="8"/>
  <c r="U27" i="12"/>
  <c r="T21" i="12"/>
  <c r="T139" i="12" s="1"/>
  <c r="T178" i="12" s="1"/>
  <c r="T138" i="8"/>
  <c r="T177" i="8" s="1"/>
  <c r="U98" i="7"/>
  <c r="U123" i="7" s="1"/>
  <c r="U95" i="7"/>
  <c r="T33" i="12"/>
  <c r="T151" i="12" s="1"/>
  <c r="T190" i="12" s="1"/>
  <c r="T150" i="8"/>
  <c r="T189" i="8" s="1"/>
  <c r="T149" i="8"/>
  <c r="T188" i="8" s="1"/>
  <c r="T32" i="12"/>
  <c r="T150" i="12" s="1"/>
  <c r="T189" i="12" s="1"/>
  <c r="V22" i="12"/>
  <c r="V139" i="8"/>
  <c r="T95" i="7"/>
  <c r="T120" i="7" s="1"/>
  <c r="U89" i="7"/>
  <c r="U114" i="7" s="1"/>
  <c r="U113" i="8"/>
  <c r="U74" i="12"/>
  <c r="U114" i="12" s="1"/>
  <c r="U108" i="8"/>
  <c r="U69" i="12"/>
  <c r="U109" i="12" s="1"/>
  <c r="U63" i="12"/>
  <c r="U103" i="12" s="1"/>
  <c r="U102" i="8"/>
  <c r="U62" i="12"/>
  <c r="U102" i="12" s="1"/>
  <c r="U101" i="8"/>
  <c r="U86" i="7"/>
  <c r="U106" i="8"/>
  <c r="U67" i="12"/>
  <c r="U107" i="12" s="1"/>
  <c r="U103" i="8"/>
  <c r="U64" i="12"/>
  <c r="U87" i="7"/>
  <c r="U99" i="7"/>
  <c r="U124" i="7" s="1"/>
  <c r="V138" i="8"/>
  <c r="U118" i="12"/>
  <c r="U115" i="8"/>
  <c r="U76" i="12"/>
  <c r="U116" i="12" s="1"/>
  <c r="U75" i="12"/>
  <c r="U115" i="12" s="1"/>
  <c r="U114" i="8"/>
  <c r="U140" i="8"/>
  <c r="T68" i="6"/>
  <c r="U100" i="7"/>
  <c r="U125" i="7" s="1"/>
  <c r="V90" i="7"/>
  <c r="U153" i="8"/>
  <c r="V35" i="12"/>
  <c r="V152" i="8"/>
  <c r="V30" i="12"/>
  <c r="V147" i="8"/>
  <c r="T27" i="12"/>
  <c r="T145" i="12" s="1"/>
  <c r="T184" i="12" s="1"/>
  <c r="T144" i="8"/>
  <c r="T183" i="8" s="1"/>
  <c r="V24" i="12"/>
  <c r="V141" i="8"/>
  <c r="V23" i="12"/>
  <c r="V140" i="8"/>
  <c r="U31" i="12"/>
  <c r="U140" i="9"/>
  <c r="U179" i="9" s="1"/>
  <c r="V99" i="8"/>
  <c r="V61" i="12"/>
  <c r="V100" i="8"/>
  <c r="U20" i="12"/>
  <c r="U137" i="8"/>
  <c r="T93" i="7"/>
  <c r="T118" i="7" s="1"/>
  <c r="V117" i="8"/>
  <c r="V76" i="12"/>
  <c r="V115" i="8"/>
  <c r="V112" i="8"/>
  <c r="V73" i="12"/>
  <c r="V110" i="8"/>
  <c r="V71" i="12"/>
  <c r="U65" i="14"/>
  <c r="V69" i="12"/>
  <c r="V108" i="8"/>
  <c r="V62" i="12"/>
  <c r="V101" i="8"/>
  <c r="U61" i="12"/>
  <c r="U101" i="12" s="1"/>
  <c r="U100" i="8"/>
  <c r="V87" i="9"/>
  <c r="V46" i="12"/>
  <c r="V100" i="7"/>
  <c r="V98" i="7"/>
  <c r="U38" i="12"/>
  <c r="U155" i="8"/>
  <c r="U99" i="8"/>
  <c r="U60" i="12"/>
  <c r="U100" i="12" s="1"/>
  <c r="U138" i="8"/>
  <c r="U96" i="7"/>
  <c r="U121" i="7" s="1"/>
  <c r="V87" i="7"/>
  <c r="V88" i="7"/>
  <c r="V155" i="9"/>
  <c r="V153" i="9"/>
  <c r="V154" i="9"/>
  <c r="V151" i="9"/>
  <c r="V149" i="9"/>
  <c r="V145" i="9"/>
  <c r="V37" i="12"/>
  <c r="V154" i="8"/>
  <c r="V36" i="12"/>
  <c r="V153" i="8"/>
  <c r="U111" i="8"/>
  <c r="U72" i="12"/>
  <c r="U71" i="12"/>
  <c r="U111" i="12" s="1"/>
  <c r="U110" i="8"/>
  <c r="V68" i="6"/>
  <c r="V88" i="6" s="1"/>
  <c r="V95" i="7"/>
  <c r="V89" i="7"/>
  <c r="T35" i="12"/>
  <c r="T153" i="12" s="1"/>
  <c r="T192" i="12" s="1"/>
  <c r="T152" i="8"/>
  <c r="T191" i="8" s="1"/>
  <c r="U149" i="8"/>
  <c r="T147" i="8"/>
  <c r="T186" i="8" s="1"/>
  <c r="T30" i="12"/>
  <c r="T148" i="12" s="1"/>
  <c r="T187" i="12" s="1"/>
  <c r="V145" i="8"/>
  <c r="V25" i="12"/>
  <c r="V142" i="8"/>
  <c r="T141" i="8"/>
  <c r="T180" i="8" s="1"/>
  <c r="T24" i="12"/>
  <c r="T142" i="12" s="1"/>
  <c r="T181" i="12" s="1"/>
  <c r="T140" i="8"/>
  <c r="T179" i="8" s="1"/>
  <c r="T23" i="12"/>
  <c r="T141" i="12" s="1"/>
  <c r="T180" i="12" s="1"/>
  <c r="T28" i="12"/>
  <c r="T146" i="12" s="1"/>
  <c r="T185" i="12" s="1"/>
  <c r="T145" i="8"/>
  <c r="T184" i="8" s="1"/>
  <c r="T25" i="12"/>
  <c r="T143" i="12" s="1"/>
  <c r="T182" i="12" s="1"/>
  <c r="T142" i="8"/>
  <c r="T181" i="8" s="1"/>
  <c r="T86" i="7"/>
  <c r="T111" i="7" s="1"/>
  <c r="T87" i="7"/>
  <c r="T112" i="7" s="1"/>
  <c r="V99" i="7"/>
  <c r="V157" i="9"/>
  <c r="V156" i="9"/>
  <c r="V150" i="9"/>
  <c r="V146" i="9"/>
  <c r="V144" i="9"/>
  <c r="T154" i="8"/>
  <c r="T193" i="8" s="1"/>
  <c r="T37" i="12"/>
  <c r="T155" i="12" s="1"/>
  <c r="T194" i="12" s="1"/>
  <c r="T36" i="12"/>
  <c r="T154" i="12" s="1"/>
  <c r="T193" i="12" s="1"/>
  <c r="T153" i="8"/>
  <c r="T192" i="8" s="1"/>
  <c r="V33" i="12"/>
  <c r="V150" i="8"/>
  <c r="V32" i="12"/>
  <c r="V149" i="8"/>
  <c r="U147" i="8"/>
  <c r="U90" i="7"/>
  <c r="U115" i="7" s="1"/>
  <c r="V94" i="7"/>
  <c r="U33" i="12"/>
  <c r="U66" i="12"/>
  <c r="U106" i="12" s="1"/>
  <c r="U105" i="8"/>
  <c r="U89" i="6"/>
  <c r="U96" i="6"/>
  <c r="U93" i="6"/>
  <c r="U90" i="6"/>
  <c r="U95" i="6"/>
  <c r="U97" i="6"/>
  <c r="U94" i="6"/>
  <c r="U91" i="6"/>
  <c r="V113" i="9"/>
  <c r="V101" i="9"/>
  <c r="V109" i="9"/>
  <c r="U64" i="14"/>
  <c r="U151" i="12" l="1"/>
  <c r="U190" i="12" s="1"/>
  <c r="U186" i="8"/>
  <c r="U142" i="12"/>
  <c r="U181" i="12" s="1"/>
  <c r="V153" i="12"/>
  <c r="V179" i="8"/>
  <c r="V188" i="8"/>
  <c r="V183" i="9"/>
  <c r="V196" i="9"/>
  <c r="V184" i="9"/>
  <c r="V192" i="9"/>
  <c r="V125" i="7"/>
  <c r="V113" i="12"/>
  <c r="V184" i="8"/>
  <c r="V191" i="8"/>
  <c r="V181" i="8"/>
  <c r="V154" i="12"/>
  <c r="V188" i="9"/>
  <c r="V194" i="9"/>
  <c r="V86" i="12"/>
  <c r="V180" i="8"/>
  <c r="V178" i="8"/>
  <c r="V195" i="9"/>
  <c r="V193" i="9"/>
  <c r="V119" i="7"/>
  <c r="V185" i="9"/>
  <c r="V189" i="8"/>
  <c r="V189" i="9"/>
  <c r="V143" i="12"/>
  <c r="V120" i="7"/>
  <c r="V193" i="8"/>
  <c r="V190" i="9"/>
  <c r="U88" i="14"/>
  <c r="U148" i="12"/>
  <c r="U187" i="12" s="1"/>
  <c r="V192" i="8"/>
  <c r="V142" i="12"/>
  <c r="U88" i="6"/>
  <c r="U141" i="12"/>
  <c r="U180" i="12" s="1"/>
  <c r="V150" i="12"/>
  <c r="V114" i="7"/>
  <c r="V113" i="7"/>
  <c r="U140" i="12"/>
  <c r="U179" i="12" s="1"/>
  <c r="V123" i="7"/>
  <c r="V116" i="12"/>
  <c r="V65" i="14"/>
  <c r="U154" i="12"/>
  <c r="U193" i="12" s="1"/>
  <c r="V124" i="7"/>
  <c r="U188" i="8"/>
  <c r="U153" i="12"/>
  <c r="U192" i="12" s="1"/>
  <c r="V155" i="12"/>
  <c r="V112" i="7"/>
  <c r="U177" i="8"/>
  <c r="V109" i="12"/>
  <c r="V91" i="7"/>
  <c r="U147" i="9"/>
  <c r="U186" i="9" s="1"/>
  <c r="U28" i="12"/>
  <c r="U146" i="12" s="1"/>
  <c r="U185" i="12" s="1"/>
  <c r="U91" i="14"/>
  <c r="U91" i="7"/>
  <c r="U92" i="7"/>
  <c r="U61" i="14"/>
  <c r="U60" i="14"/>
  <c r="T21" i="20"/>
  <c r="U109" i="8"/>
  <c r="U70" i="12"/>
  <c r="U110" i="12" s="1"/>
  <c r="U146" i="8"/>
  <c r="U29" i="12"/>
  <c r="U147" i="12" s="1"/>
  <c r="U181" i="8"/>
  <c r="U112" i="12"/>
  <c r="U191" i="8"/>
  <c r="V141" i="12"/>
  <c r="V102" i="12"/>
  <c r="V111" i="12"/>
  <c r="U138" i="9"/>
  <c r="U177" i="9" s="1"/>
  <c r="V137" i="8"/>
  <c r="V20" i="12"/>
  <c r="U148" i="8"/>
  <c r="U187" i="8" s="1"/>
  <c r="V155" i="8"/>
  <c r="V38" i="12"/>
  <c r="V29" i="12"/>
  <c r="V146" i="8"/>
  <c r="V148" i="12"/>
  <c r="U192" i="8"/>
  <c r="T81" i="6"/>
  <c r="U112" i="7"/>
  <c r="U111" i="7"/>
  <c r="U155" i="12"/>
  <c r="U194" i="12" s="1"/>
  <c r="U180" i="8"/>
  <c r="U120" i="7"/>
  <c r="U145" i="12"/>
  <c r="U184" i="12" s="1"/>
  <c r="V115" i="12"/>
  <c r="T20" i="12"/>
  <c r="T138" i="12" s="1"/>
  <c r="T177" i="12" s="1"/>
  <c r="T137" i="8"/>
  <c r="T176" i="8" s="1"/>
  <c r="T38" i="12"/>
  <c r="T156" i="12" s="1"/>
  <c r="T195" i="12" s="1"/>
  <c r="T155" i="8"/>
  <c r="T194" i="8" s="1"/>
  <c r="V140" i="9"/>
  <c r="V152" i="9"/>
  <c r="V27" i="12"/>
  <c r="V144" i="8"/>
  <c r="U93" i="7"/>
  <c r="U118" i="7" s="1"/>
  <c r="V103" i="12"/>
  <c r="V97" i="7"/>
  <c r="T85" i="7"/>
  <c r="T110" i="7" s="1"/>
  <c r="V31" i="12"/>
  <c r="V148" i="8"/>
  <c r="U139" i="12"/>
  <c r="U178" i="12" s="1"/>
  <c r="U14" i="12"/>
  <c r="U126" i="9"/>
  <c r="T22" i="20"/>
  <c r="V119" i="9"/>
  <c r="V109" i="8"/>
  <c r="V70" i="12"/>
  <c r="U26" i="12"/>
  <c r="V105" i="8"/>
  <c r="V66" i="12"/>
  <c r="V77" i="12"/>
  <c r="V116" i="8"/>
  <c r="V93" i="7"/>
  <c r="V98" i="8"/>
  <c r="V59" i="12"/>
  <c r="V86" i="7"/>
  <c r="V97" i="8"/>
  <c r="V58" i="12"/>
  <c r="T146" i="8"/>
  <c r="T185" i="8" s="1"/>
  <c r="T29" i="12"/>
  <c r="T147" i="12" s="1"/>
  <c r="T186" i="12" s="1"/>
  <c r="T34" i="12"/>
  <c r="T152" i="12" s="1"/>
  <c r="T191" i="12" s="1"/>
  <c r="T151" i="8"/>
  <c r="T190" i="8" s="1"/>
  <c r="U193" i="8"/>
  <c r="V88" i="14"/>
  <c r="V78" i="12"/>
  <c r="U136" i="8"/>
  <c r="U19" i="12"/>
  <c r="U137" i="12" s="1"/>
  <c r="V101" i="12"/>
  <c r="V60" i="12"/>
  <c r="V186" i="8"/>
  <c r="V115" i="7"/>
  <c r="U179" i="8"/>
  <c r="V177" i="8"/>
  <c r="V104" i="12"/>
  <c r="U104" i="12"/>
  <c r="U143" i="12"/>
  <c r="U182" i="12" s="1"/>
  <c r="U150" i="12"/>
  <c r="U189" i="12" s="1"/>
  <c r="V140" i="12"/>
  <c r="V148" i="9"/>
  <c r="U184" i="8"/>
  <c r="U183" i="8"/>
  <c r="V68" i="12"/>
  <c r="V72" i="12"/>
  <c r="U59" i="12"/>
  <c r="U99" i="12" s="1"/>
  <c r="U98" i="8"/>
  <c r="U116" i="8"/>
  <c r="U77" i="12"/>
  <c r="U117" i="12" s="1"/>
  <c r="V114" i="12"/>
  <c r="V121" i="7"/>
  <c r="U83" i="7"/>
  <c r="U97" i="7"/>
  <c r="U122" i="7" s="1"/>
  <c r="U189" i="8"/>
  <c r="U81" i="6"/>
  <c r="U92" i="6"/>
  <c r="U59" i="14"/>
  <c r="U58" i="14"/>
  <c r="U63" i="14" l="1"/>
  <c r="V192" i="12"/>
  <c r="U68" i="14"/>
  <c r="V100" i="12"/>
  <c r="V181" i="12"/>
  <c r="U190" i="8"/>
  <c r="V118" i="7"/>
  <c r="V179" i="9"/>
  <c r="V79" i="12"/>
  <c r="V98" i="12"/>
  <c r="V110" i="12"/>
  <c r="V191" i="9"/>
  <c r="V111" i="7"/>
  <c r="V187" i="8"/>
  <c r="V183" i="8"/>
  <c r="V176" i="8"/>
  <c r="V106" i="12"/>
  <c r="V151" i="12"/>
  <c r="V187" i="9"/>
  <c r="V108" i="12"/>
  <c r="V187" i="12"/>
  <c r="V194" i="8"/>
  <c r="V111" i="14"/>
  <c r="U111" i="14"/>
  <c r="V179" i="12"/>
  <c r="U149" i="12"/>
  <c r="U188" i="12" s="1"/>
  <c r="U176" i="8"/>
  <c r="V194" i="12"/>
  <c r="V180" i="12"/>
  <c r="U194" i="8"/>
  <c r="V193" i="12"/>
  <c r="V185" i="8"/>
  <c r="U12" i="12"/>
  <c r="U130" i="12" s="1"/>
  <c r="U169" i="12" s="1"/>
  <c r="U129" i="8"/>
  <c r="U168" i="8" s="1"/>
  <c r="V108" i="9"/>
  <c r="V67" i="12"/>
  <c r="U66" i="14"/>
  <c r="T23" i="20"/>
  <c r="U101" i="7"/>
  <c r="U104" i="8"/>
  <c r="U65" i="12"/>
  <c r="U105" i="12" s="1"/>
  <c r="V99" i="12"/>
  <c r="V117" i="12"/>
  <c r="U143" i="8"/>
  <c r="U53" i="12"/>
  <c r="U93" i="12" s="1"/>
  <c r="U94" i="9"/>
  <c r="U133" i="9"/>
  <c r="V12" i="12"/>
  <c r="V26" i="12"/>
  <c r="V143" i="8"/>
  <c r="V85" i="7"/>
  <c r="V122" i="7"/>
  <c r="V147" i="12"/>
  <c r="V136" i="8"/>
  <c r="V19" i="12"/>
  <c r="V137" i="12" s="1"/>
  <c r="U137" i="9"/>
  <c r="U176" i="9" s="1"/>
  <c r="V112" i="12"/>
  <c r="V189" i="12"/>
  <c r="U185" i="8"/>
  <c r="V116" i="7"/>
  <c r="V92" i="7"/>
  <c r="V65" i="12"/>
  <c r="V104" i="8"/>
  <c r="V53" i="12"/>
  <c r="V94" i="9"/>
  <c r="V151" i="8"/>
  <c r="V34" i="12"/>
  <c r="V152" i="12" s="1"/>
  <c r="U135" i="8"/>
  <c r="U18" i="12"/>
  <c r="U136" i="12" s="1"/>
  <c r="V118" i="12"/>
  <c r="T26" i="12"/>
  <c r="T144" i="12" s="1"/>
  <c r="T183" i="12" s="1"/>
  <c r="T143" i="8"/>
  <c r="T182" i="8" s="1"/>
  <c r="V147" i="9"/>
  <c r="V28" i="12"/>
  <c r="T14" i="12"/>
  <c r="T132" i="12" s="1"/>
  <c r="T171" i="12" s="1"/>
  <c r="T133" i="9"/>
  <c r="T172" i="9" s="1"/>
  <c r="U191" i="12"/>
  <c r="V149" i="12"/>
  <c r="T83" i="7"/>
  <c r="T108" i="7" s="1"/>
  <c r="U110" i="7"/>
  <c r="V145" i="12"/>
  <c r="V137" i="9"/>
  <c r="V138" i="9"/>
  <c r="T19" i="12"/>
  <c r="T137" i="12" s="1"/>
  <c r="T176" i="12" s="1"/>
  <c r="T136" i="8"/>
  <c r="T175" i="8" s="1"/>
  <c r="V139" i="12"/>
  <c r="V156" i="12"/>
  <c r="V138" i="12"/>
  <c r="U138" i="12"/>
  <c r="U177" i="12" s="1"/>
  <c r="U156" i="12"/>
  <c r="U195" i="12" s="1"/>
  <c r="V182" i="12"/>
  <c r="U186" i="12"/>
  <c r="T91" i="7"/>
  <c r="T116" i="7" s="1"/>
  <c r="T92" i="7"/>
  <c r="T117" i="7" s="1"/>
  <c r="U101" i="6"/>
  <c r="V68" i="14"/>
  <c r="V91" i="14"/>
  <c r="U67" i="14"/>
  <c r="U38" i="14" l="1"/>
  <c r="U144" i="12"/>
  <c r="U183" i="12" s="1"/>
  <c r="V188" i="12"/>
  <c r="V184" i="12"/>
  <c r="V186" i="9"/>
  <c r="V105" i="12"/>
  <c r="V186" i="12"/>
  <c r="V178" i="12"/>
  <c r="V190" i="8"/>
  <c r="V175" i="8"/>
  <c r="V190" i="12"/>
  <c r="V117" i="7"/>
  <c r="V93" i="12"/>
  <c r="V110" i="7"/>
  <c r="V177" i="9"/>
  <c r="V191" i="12"/>
  <c r="V176" i="12"/>
  <c r="V107" i="12"/>
  <c r="V114" i="14"/>
  <c r="V182" i="8"/>
  <c r="V177" i="12"/>
  <c r="V176" i="9"/>
  <c r="U132" i="12"/>
  <c r="U171" i="12" s="1"/>
  <c r="V146" i="12"/>
  <c r="U114" i="14"/>
  <c r="U57" i="14"/>
  <c r="V90" i="8"/>
  <c r="V51" i="12"/>
  <c r="U116" i="7"/>
  <c r="V195" i="12"/>
  <c r="U108" i="7"/>
  <c r="U56" i="14"/>
  <c r="V133" i="9"/>
  <c r="V14" i="12"/>
  <c r="V132" i="12" s="1"/>
  <c r="V18" i="12"/>
  <c r="V136" i="12" s="1"/>
  <c r="V135" i="8"/>
  <c r="V83" i="7"/>
  <c r="V144" i="12"/>
  <c r="V129" i="8"/>
  <c r="U172" i="9"/>
  <c r="U182" i="8"/>
  <c r="T19" i="20"/>
  <c r="T18" i="12"/>
  <c r="T136" i="12" s="1"/>
  <c r="T175" i="12" s="1"/>
  <c r="T135" i="8"/>
  <c r="T174" i="8" s="1"/>
  <c r="T126" i="9"/>
  <c r="T7" i="12"/>
  <c r="T125" i="12" s="1"/>
  <c r="T164" i="12" s="1"/>
  <c r="U175" i="8"/>
  <c r="U117" i="7"/>
  <c r="U158" i="9"/>
  <c r="V127" i="8"/>
  <c r="V10" i="12"/>
  <c r="V128" i="12" s="1"/>
  <c r="U176" i="12"/>
  <c r="U10" i="12"/>
  <c r="U128" i="12" s="1"/>
  <c r="U167" i="12" s="1"/>
  <c r="U127" i="8"/>
  <c r="U166" i="8" s="1"/>
  <c r="U62" i="14"/>
  <c r="U174" i="8" l="1"/>
  <c r="V183" i="12"/>
  <c r="V171" i="12"/>
  <c r="V91" i="12"/>
  <c r="V175" i="12"/>
  <c r="V108" i="7"/>
  <c r="V172" i="9"/>
  <c r="V185" i="12"/>
  <c r="V168" i="8"/>
  <c r="V174" i="8"/>
  <c r="V130" i="12"/>
  <c r="V166" i="8"/>
  <c r="T165" i="9"/>
  <c r="U165" i="9"/>
  <c r="T39" i="12"/>
  <c r="T40" i="12" s="1"/>
  <c r="T156" i="8"/>
  <c r="T195" i="8" s="1"/>
  <c r="V126" i="9"/>
  <c r="U55" i="14"/>
  <c r="U7" i="12"/>
  <c r="U125" i="12" s="1"/>
  <c r="U164" i="12" s="1"/>
  <c r="U124" i="8"/>
  <c r="U163" i="8" s="1"/>
  <c r="V167" i="12"/>
  <c r="V7" i="12"/>
  <c r="V125" i="12" s="1"/>
  <c r="V124" i="8"/>
  <c r="T158" i="9"/>
  <c r="T197" i="9" s="1"/>
  <c r="V101" i="7"/>
  <c r="U175" i="12"/>
  <c r="T101" i="7"/>
  <c r="T46" i="20" l="1"/>
  <c r="T47" i="20"/>
  <c r="V169" i="12"/>
  <c r="V165" i="9"/>
  <c r="V126" i="7"/>
  <c r="V164" i="12"/>
  <c r="V163" i="8"/>
  <c r="U54" i="14"/>
  <c r="T126" i="7"/>
  <c r="U126" i="7"/>
  <c r="V39" i="12"/>
  <c r="V40" i="12" s="1"/>
  <c r="V156" i="8"/>
  <c r="U197" i="9"/>
  <c r="U39" i="12"/>
  <c r="U40" i="12" s="1"/>
  <c r="U156" i="8"/>
  <c r="U195" i="8" s="1"/>
  <c r="V158" i="9"/>
  <c r="T157" i="12"/>
  <c r="T196" i="12" s="1"/>
  <c r="V197" i="9" l="1"/>
  <c r="U157" i="12"/>
  <c r="U196" i="12" s="1"/>
  <c r="V195" i="8"/>
  <c r="V157" i="12"/>
  <c r="U46" i="14" l="1"/>
  <c r="V196" i="12"/>
  <c r="U69" i="14"/>
  <c r="E40" i="15" l="1"/>
  <c r="E161" i="15" s="1"/>
  <c r="E160" i="15"/>
  <c r="G40" i="15"/>
  <c r="G161" i="15" s="1"/>
  <c r="G160" i="15"/>
  <c r="I40" i="15"/>
  <c r="I161" i="15" s="1"/>
  <c r="I160" i="15"/>
  <c r="K40" i="15"/>
  <c r="K161" i="15" s="1"/>
  <c r="K160" i="15"/>
  <c r="M40" i="15"/>
  <c r="M161" i="15" s="1"/>
  <c r="M160" i="15"/>
  <c r="O40" i="15"/>
  <c r="O161" i="15" s="1"/>
  <c r="O160" i="15"/>
  <c r="Q40" i="15"/>
  <c r="Q161" i="15" s="1"/>
  <c r="Q160" i="15"/>
  <c r="S40" i="15"/>
  <c r="S161" i="15" s="1"/>
  <c r="S160" i="15"/>
  <c r="R40" i="15"/>
  <c r="R161" i="15" s="1"/>
  <c r="R160" i="15"/>
  <c r="F40" i="15"/>
  <c r="F161" i="15" s="1"/>
  <c r="F160" i="15"/>
  <c r="H40" i="15"/>
  <c r="H161" i="15" s="1"/>
  <c r="H160" i="15"/>
  <c r="J40" i="15"/>
  <c r="J161" i="15" s="1"/>
  <c r="J160" i="15"/>
  <c r="L40" i="15"/>
  <c r="L161" i="15" s="1"/>
  <c r="L160" i="15"/>
  <c r="N40" i="15"/>
  <c r="N161" i="15" s="1"/>
  <c r="N160" i="15"/>
  <c r="P40" i="15"/>
  <c r="P161" i="15" s="1"/>
  <c r="P160" i="15"/>
  <c r="D40" i="15"/>
  <c r="D161" i="15" s="1"/>
  <c r="D201" i="15" s="1"/>
  <c r="D160" i="15"/>
  <c r="D200" i="15" s="1"/>
  <c r="P201" i="15" l="1"/>
  <c r="H201" i="15"/>
  <c r="J201" i="15"/>
  <c r="N201" i="15"/>
  <c r="F201" i="15"/>
  <c r="R200" i="15"/>
  <c r="L201" i="15"/>
  <c r="R201" i="15"/>
  <c r="J200" i="15"/>
  <c r="S200" i="15"/>
  <c r="Q200" i="15"/>
  <c r="P200" i="15"/>
  <c r="O200" i="15"/>
  <c r="N200" i="15"/>
  <c r="M200" i="15"/>
  <c r="L200" i="15"/>
  <c r="K200" i="15"/>
  <c r="I200" i="15"/>
  <c r="H200" i="15"/>
  <c r="G200" i="15"/>
  <c r="F200" i="15"/>
  <c r="E200" i="15"/>
  <c r="S201" i="15"/>
  <c r="Q201" i="15"/>
  <c r="O201" i="15"/>
  <c r="M201" i="15"/>
  <c r="K201" i="15"/>
  <c r="I201" i="15"/>
  <c r="G201" i="15"/>
  <c r="E201" i="15"/>
  <c r="U17" i="20" l="1"/>
  <c r="X90" i="8" l="1"/>
  <c r="W99" i="8" l="1"/>
  <c r="X99" i="8"/>
  <c r="W90" i="8"/>
  <c r="X101" i="9"/>
  <c r="X102" i="9"/>
  <c r="X94" i="9"/>
  <c r="W69" i="7" l="1"/>
  <c r="X69" i="7"/>
  <c r="W92" i="9"/>
  <c r="X92" i="9"/>
  <c r="W92" i="8"/>
  <c r="X92" i="8"/>
  <c r="W65" i="7"/>
  <c r="X65" i="7"/>
  <c r="W75" i="7"/>
  <c r="X75" i="7"/>
  <c r="W100" i="8"/>
  <c r="X100" i="8"/>
  <c r="W61" i="12"/>
  <c r="W102" i="9"/>
  <c r="W51" i="12"/>
  <c r="W141" i="9"/>
  <c r="W53" i="12"/>
  <c r="W94" i="9"/>
  <c r="W133" i="9"/>
  <c r="W60" i="12"/>
  <c r="W101" i="9"/>
  <c r="W131" i="9"/>
  <c r="W140" i="9"/>
  <c r="W179" i="9" l="1"/>
  <c r="X179" i="9"/>
  <c r="W100" i="12"/>
  <c r="X100" i="12"/>
  <c r="W180" i="9"/>
  <c r="X180" i="9"/>
  <c r="W170" i="9"/>
  <c r="X170" i="9"/>
  <c r="W172" i="9"/>
  <c r="X172" i="9"/>
  <c r="W93" i="12"/>
  <c r="X93" i="12"/>
  <c r="W91" i="12"/>
  <c r="X91" i="12"/>
  <c r="W101" i="12"/>
  <c r="X101" i="12"/>
  <c r="W22" i="20" l="1"/>
  <c r="W71" i="7" l="1"/>
  <c r="X71" i="7"/>
  <c r="W21" i="20"/>
  <c r="W23" i="20"/>
  <c r="W15" i="14" l="1"/>
  <c r="W11" i="14"/>
  <c r="W7" i="14"/>
  <c r="W19" i="20" s="1"/>
  <c r="W22" i="14" l="1"/>
  <c r="W40" i="9"/>
  <c r="W46" i="20" l="1"/>
  <c r="W47" i="20"/>
  <c r="W26" i="12"/>
  <c r="W17" i="12"/>
  <c r="W20" i="12"/>
  <c r="W131" i="8"/>
  <c r="W14" i="12"/>
  <c r="W132" i="12" s="1"/>
  <c r="W25" i="12"/>
  <c r="W8" i="12"/>
  <c r="W37" i="12"/>
  <c r="W38" i="12"/>
  <c r="W139" i="8"/>
  <c r="W22" i="12"/>
  <c r="W140" i="12" s="1"/>
  <c r="W13" i="12"/>
  <c r="W28" i="12"/>
  <c r="W9" i="12"/>
  <c r="W138" i="8"/>
  <c r="W21" i="12"/>
  <c r="W139" i="12" s="1"/>
  <c r="W36" i="12"/>
  <c r="W32" i="12"/>
  <c r="W35" i="12"/>
  <c r="W16" i="12"/>
  <c r="W27" i="12"/>
  <c r="W11" i="12"/>
  <c r="W24" i="12"/>
  <c r="W15" i="12"/>
  <c r="W31" i="12"/>
  <c r="W33" i="12"/>
  <c r="W30" i="12"/>
  <c r="W129" i="8"/>
  <c r="W12" i="12"/>
  <c r="W130" i="12" s="1"/>
  <c r="W23" i="12"/>
  <c r="W169" i="12" l="1"/>
  <c r="X169" i="12"/>
  <c r="W177" i="8"/>
  <c r="X177" i="8"/>
  <c r="W179" i="12"/>
  <c r="X179" i="12"/>
  <c r="W171" i="12"/>
  <c r="X171" i="12"/>
  <c r="W168" i="8"/>
  <c r="X168" i="8"/>
  <c r="W178" i="12"/>
  <c r="X178" i="12"/>
  <c r="W178" i="8"/>
  <c r="X178" i="8"/>
  <c r="W170" i="8"/>
  <c r="X170" i="8"/>
  <c r="W29" i="12"/>
  <c r="W34" i="12"/>
  <c r="W7" i="12"/>
  <c r="W19" i="12"/>
  <c r="W10" i="12"/>
  <c r="W18" i="12" l="1"/>
  <c r="W40" i="8" l="1"/>
  <c r="W39" i="12"/>
  <c r="W94" i="7"/>
  <c r="W100" i="7"/>
  <c r="W96" i="7"/>
  <c r="W90" i="7"/>
  <c r="W121" i="7" l="1"/>
  <c r="X121" i="7"/>
  <c r="W119" i="7"/>
  <c r="X119" i="7"/>
  <c r="W115" i="7"/>
  <c r="X115" i="7"/>
  <c r="W125" i="7"/>
  <c r="X125" i="7"/>
  <c r="W40" i="12"/>
  <c r="W26" i="7" l="1"/>
  <c r="W21" i="6" l="1"/>
  <c r="V77" i="6" l="1"/>
  <c r="V97" i="6" s="1"/>
  <c r="X89" i="8" l="1"/>
  <c r="X86" i="8"/>
  <c r="X62" i="7"/>
  <c r="X59" i="7"/>
  <c r="X60" i="7"/>
  <c r="X72" i="7"/>
  <c r="X73" i="7"/>
  <c r="X57" i="6"/>
  <c r="X113" i="8"/>
  <c r="X115" i="8"/>
  <c r="X109" i="8"/>
  <c r="X106" i="8"/>
  <c r="V79" i="6"/>
  <c r="V99" i="6" s="1"/>
  <c r="V73" i="6"/>
  <c r="V93" i="6" s="1"/>
  <c r="V70" i="6"/>
  <c r="V90" i="6" s="1"/>
  <c r="V76" i="6"/>
  <c r="V96" i="6" s="1"/>
  <c r="V71" i="6"/>
  <c r="V91" i="6" s="1"/>
  <c r="V72" i="6"/>
  <c r="V92" i="6" s="1"/>
  <c r="V69" i="6"/>
  <c r="V89" i="6" s="1"/>
  <c r="V75" i="6"/>
  <c r="V95" i="6" s="1"/>
  <c r="V74" i="6"/>
  <c r="V94" i="6" s="1"/>
  <c r="V80" i="6"/>
  <c r="V100" i="6" s="1"/>
  <c r="V78" i="6"/>
  <c r="V98" i="6" s="1"/>
  <c r="W59" i="7" l="1"/>
  <c r="W84" i="7"/>
  <c r="W115" i="8"/>
  <c r="W154" i="8"/>
  <c r="W72" i="7"/>
  <c r="W97" i="7"/>
  <c r="W60" i="7"/>
  <c r="W85" i="7"/>
  <c r="W106" i="8"/>
  <c r="W145" i="8"/>
  <c r="W113" i="8"/>
  <c r="W152" i="8"/>
  <c r="W73" i="7"/>
  <c r="W98" i="7"/>
  <c r="W109" i="8"/>
  <c r="W148" i="8"/>
  <c r="W57" i="6"/>
  <c r="W77" i="6"/>
  <c r="W62" i="7"/>
  <c r="W87" i="7"/>
  <c r="W89" i="8"/>
  <c r="W128" i="8"/>
  <c r="W86" i="8"/>
  <c r="W125" i="8"/>
  <c r="X104" i="8"/>
  <c r="X63" i="7"/>
  <c r="X93" i="8"/>
  <c r="X87" i="8"/>
  <c r="X103" i="8"/>
  <c r="X111" i="8"/>
  <c r="X114" i="8"/>
  <c r="X64" i="7"/>
  <c r="X116" i="8"/>
  <c r="X105" i="8"/>
  <c r="X102" i="8"/>
  <c r="X67" i="7"/>
  <c r="X108" i="8"/>
  <c r="X98" i="8"/>
  <c r="X94" i="8"/>
  <c r="X91" i="8"/>
  <c r="X74" i="7"/>
  <c r="X110" i="8"/>
  <c r="X101" i="8"/>
  <c r="X68" i="7"/>
  <c r="X95" i="8"/>
  <c r="X70" i="7"/>
  <c r="X116" i="9"/>
  <c r="X110" i="9"/>
  <c r="X91" i="9"/>
  <c r="X54" i="6"/>
  <c r="X106" i="9"/>
  <c r="X60" i="6"/>
  <c r="X50" i="6"/>
  <c r="X58" i="6"/>
  <c r="X112" i="8"/>
  <c r="X103" i="9"/>
  <c r="X115" i="9"/>
  <c r="X100" i="9"/>
  <c r="X113" i="9"/>
  <c r="W47" i="12" l="1"/>
  <c r="X87" i="12" s="1"/>
  <c r="X88" i="9"/>
  <c r="W164" i="8"/>
  <c r="X164" i="8"/>
  <c r="W167" i="8"/>
  <c r="X167" i="8"/>
  <c r="W112" i="7"/>
  <c r="X112" i="7"/>
  <c r="W97" i="6"/>
  <c r="X97" i="6"/>
  <c r="W187" i="8"/>
  <c r="X187" i="8"/>
  <c r="W123" i="7"/>
  <c r="X123" i="7"/>
  <c r="W191" i="8"/>
  <c r="X191" i="8"/>
  <c r="W184" i="8"/>
  <c r="X184" i="8"/>
  <c r="W110" i="7"/>
  <c r="X110" i="7"/>
  <c r="W122" i="7"/>
  <c r="X122" i="7"/>
  <c r="W193" i="8"/>
  <c r="X193" i="8"/>
  <c r="W109" i="7"/>
  <c r="X109" i="7"/>
  <c r="X96" i="9"/>
  <c r="X93" i="9"/>
  <c r="W150" i="9"/>
  <c r="W104" i="8"/>
  <c r="W65" i="12"/>
  <c r="X105" i="12" s="1"/>
  <c r="W143" i="8"/>
  <c r="W72" i="12"/>
  <c r="X112" i="12" s="1"/>
  <c r="W113" i="9"/>
  <c r="W152" i="9"/>
  <c r="W115" i="9"/>
  <c r="W154" i="9"/>
  <c r="W74" i="12"/>
  <c r="X114" i="12" s="1"/>
  <c r="W91" i="9"/>
  <c r="W130" i="9"/>
  <c r="W110" i="8"/>
  <c r="W149" i="8"/>
  <c r="W62" i="12"/>
  <c r="X102" i="12" s="1"/>
  <c r="W101" i="8"/>
  <c r="W140" i="8"/>
  <c r="W106" i="9"/>
  <c r="W145" i="9"/>
  <c r="W116" i="9"/>
  <c r="W155" i="9"/>
  <c r="W74" i="7"/>
  <c r="W99" i="7"/>
  <c r="W94" i="8"/>
  <c r="W133" i="8"/>
  <c r="W102" i="8"/>
  <c r="W141" i="8"/>
  <c r="W58" i="6"/>
  <c r="W78" i="6"/>
  <c r="W95" i="8"/>
  <c r="W134" i="8"/>
  <c r="W91" i="8"/>
  <c r="W130" i="8"/>
  <c r="W105" i="8"/>
  <c r="W144" i="8"/>
  <c r="W93" i="8"/>
  <c r="W132" i="8"/>
  <c r="W103" i="9"/>
  <c r="W142" i="9"/>
  <c r="W112" i="8"/>
  <c r="W151" i="8"/>
  <c r="W88" i="9"/>
  <c r="W127" i="9"/>
  <c r="W98" i="8"/>
  <c r="W59" i="12"/>
  <c r="X99" i="12" s="1"/>
  <c r="W137" i="8"/>
  <c r="W87" i="8"/>
  <c r="W126" i="8"/>
  <c r="W50" i="12"/>
  <c r="X90" i="12" s="1"/>
  <c r="W54" i="6"/>
  <c r="W74" i="6"/>
  <c r="W67" i="7"/>
  <c r="W92" i="7"/>
  <c r="V21" i="6"/>
  <c r="V81" i="6"/>
  <c r="V101" i="6" s="1"/>
  <c r="W110" i="9"/>
  <c r="W149" i="9"/>
  <c r="W68" i="7"/>
  <c r="W93" i="7"/>
  <c r="W116" i="8"/>
  <c r="W155" i="8"/>
  <c r="W64" i="7"/>
  <c r="W89" i="7"/>
  <c r="W111" i="8"/>
  <c r="W150" i="8"/>
  <c r="U87" i="14"/>
  <c r="U110" i="14" s="1"/>
  <c r="W100" i="9"/>
  <c r="W139" i="9"/>
  <c r="W50" i="6"/>
  <c r="W70" i="6"/>
  <c r="W60" i="6"/>
  <c r="W80" i="6"/>
  <c r="W70" i="7"/>
  <c r="W95" i="7"/>
  <c r="W108" i="8"/>
  <c r="W69" i="12"/>
  <c r="X109" i="12" s="1"/>
  <c r="W147" i="8"/>
  <c r="W114" i="8"/>
  <c r="W75" i="12"/>
  <c r="X115" i="12" s="1"/>
  <c r="W153" i="8"/>
  <c r="W103" i="8"/>
  <c r="W142" i="8"/>
  <c r="W63" i="7"/>
  <c r="W88" i="7"/>
  <c r="X61" i="7"/>
  <c r="X66" i="7"/>
  <c r="X58" i="7"/>
  <c r="X97" i="8"/>
  <c r="X59" i="6"/>
  <c r="X51" i="6"/>
  <c r="X49" i="6"/>
  <c r="X88" i="8"/>
  <c r="X107" i="9"/>
  <c r="X108" i="9"/>
  <c r="X48" i="6"/>
  <c r="X52" i="6"/>
  <c r="X107" i="8"/>
  <c r="X56" i="6"/>
  <c r="X55" i="6"/>
  <c r="X104" i="9"/>
  <c r="X117" i="9"/>
  <c r="X97" i="9"/>
  <c r="X53" i="6"/>
  <c r="X112" i="9"/>
  <c r="X85" i="8"/>
  <c r="X109" i="9"/>
  <c r="U22" i="20"/>
  <c r="W111" i="9" l="1"/>
  <c r="W55" i="12"/>
  <c r="X95" i="12" s="1"/>
  <c r="W135" i="9"/>
  <c r="W174" i="9" s="1"/>
  <c r="W96" i="9"/>
  <c r="W126" i="12"/>
  <c r="W165" i="12" s="1"/>
  <c r="W87" i="12"/>
  <c r="W132" i="9"/>
  <c r="W171" i="9" s="1"/>
  <c r="W93" i="9"/>
  <c r="W52" i="12"/>
  <c r="X92" i="12" s="1"/>
  <c r="W48" i="12"/>
  <c r="X88" i="12" s="1"/>
  <c r="X89" i="9"/>
  <c r="W77" i="12"/>
  <c r="X117" i="12" s="1"/>
  <c r="X118" i="9"/>
  <c r="W54" i="12"/>
  <c r="X94" i="12" s="1"/>
  <c r="X95" i="9"/>
  <c r="W113" i="7"/>
  <c r="X113" i="7"/>
  <c r="W181" i="8"/>
  <c r="X181" i="8"/>
  <c r="W192" i="8"/>
  <c r="X192" i="8"/>
  <c r="W120" i="7"/>
  <c r="X120" i="7"/>
  <c r="W189" i="9"/>
  <c r="X189" i="9"/>
  <c r="W100" i="6"/>
  <c r="X100" i="6"/>
  <c r="W90" i="6"/>
  <c r="X90" i="6"/>
  <c r="W178" i="9"/>
  <c r="X178" i="9"/>
  <c r="W165" i="8"/>
  <c r="X165" i="8"/>
  <c r="W176" i="8"/>
  <c r="X176" i="8"/>
  <c r="W173" i="8"/>
  <c r="X173" i="8"/>
  <c r="W98" i="6"/>
  <c r="X98" i="6"/>
  <c r="W180" i="8"/>
  <c r="X180" i="8"/>
  <c r="W172" i="8"/>
  <c r="X172" i="8"/>
  <c r="W188" i="8"/>
  <c r="X188" i="8"/>
  <c r="W169" i="9"/>
  <c r="X169" i="9"/>
  <c r="W182" i="8"/>
  <c r="X182" i="8"/>
  <c r="W64" i="12"/>
  <c r="X104" i="12" s="1"/>
  <c r="X105" i="9"/>
  <c r="W186" i="8"/>
  <c r="X186" i="8"/>
  <c r="W189" i="8"/>
  <c r="X189" i="8"/>
  <c r="W114" i="7"/>
  <c r="X114" i="7"/>
  <c r="W194" i="8"/>
  <c r="X194" i="8"/>
  <c r="W118" i="7"/>
  <c r="X118" i="7"/>
  <c r="W188" i="9"/>
  <c r="X188" i="9"/>
  <c r="W117" i="7"/>
  <c r="X117" i="7"/>
  <c r="W94" i="6"/>
  <c r="X94" i="6"/>
  <c r="W166" i="9"/>
  <c r="X166" i="9"/>
  <c r="W190" i="8"/>
  <c r="X190" i="8"/>
  <c r="W181" i="9"/>
  <c r="X181" i="9"/>
  <c r="W171" i="8"/>
  <c r="X171" i="8"/>
  <c r="W183" i="8"/>
  <c r="X183" i="8"/>
  <c r="W169" i="8"/>
  <c r="X169" i="8"/>
  <c r="W124" i="7"/>
  <c r="X124" i="7"/>
  <c r="W194" i="9"/>
  <c r="X194" i="9"/>
  <c r="W184" i="9"/>
  <c r="X184" i="9"/>
  <c r="W179" i="8"/>
  <c r="X179" i="8"/>
  <c r="W193" i="9"/>
  <c r="X193" i="9"/>
  <c r="W191" i="9"/>
  <c r="X191" i="9"/>
  <c r="W70" i="12"/>
  <c r="W149" i="12" s="1"/>
  <c r="X111" i="9"/>
  <c r="W129" i="9"/>
  <c r="U82" i="14"/>
  <c r="U105" i="14" s="1"/>
  <c r="U79" i="14"/>
  <c r="U102" i="14" s="1"/>
  <c r="W63" i="12"/>
  <c r="X103" i="12" s="1"/>
  <c r="W104" i="9"/>
  <c r="W143" i="9"/>
  <c r="W107" i="9"/>
  <c r="W146" i="9"/>
  <c r="W109" i="12"/>
  <c r="W148" i="12"/>
  <c r="W99" i="12"/>
  <c r="W138" i="12"/>
  <c r="W112" i="12"/>
  <c r="W151" i="12"/>
  <c r="W109" i="9"/>
  <c r="W148" i="9"/>
  <c r="W55" i="6"/>
  <c r="W75" i="6"/>
  <c r="W49" i="6"/>
  <c r="W69" i="6"/>
  <c r="U86" i="14"/>
  <c r="U109" i="14" s="1"/>
  <c r="W56" i="6"/>
  <c r="W76" i="6"/>
  <c r="W51" i="6"/>
  <c r="W71" i="6"/>
  <c r="W66" i="7"/>
  <c r="W91" i="7"/>
  <c r="W114" i="12"/>
  <c r="W153" i="12"/>
  <c r="W105" i="12"/>
  <c r="W144" i="12"/>
  <c r="V21" i="20"/>
  <c r="U84" i="14"/>
  <c r="U107" i="14" s="1"/>
  <c r="W85" i="8"/>
  <c r="W124" i="8"/>
  <c r="W112" i="9"/>
  <c r="W151" i="9"/>
  <c r="W107" i="8"/>
  <c r="W68" i="12"/>
  <c r="X108" i="12" s="1"/>
  <c r="W146" i="8"/>
  <c r="W118" i="9"/>
  <c r="W157" i="9"/>
  <c r="W61" i="7"/>
  <c r="W86" i="7"/>
  <c r="W90" i="12"/>
  <c r="W129" i="12"/>
  <c r="W102" i="12"/>
  <c r="W141" i="12"/>
  <c r="U80" i="14"/>
  <c r="U103" i="14" s="1"/>
  <c r="W53" i="6"/>
  <c r="W73" i="6"/>
  <c r="W105" i="9"/>
  <c r="W144" i="9"/>
  <c r="W56" i="12"/>
  <c r="X96" i="12" s="1"/>
  <c r="W97" i="9"/>
  <c r="W136" i="9"/>
  <c r="W59" i="6"/>
  <c r="W79" i="6"/>
  <c r="W115" i="12"/>
  <c r="W154" i="12"/>
  <c r="W66" i="12"/>
  <c r="X106" i="12" s="1"/>
  <c r="W71" i="12"/>
  <c r="X111" i="12" s="1"/>
  <c r="W89" i="9"/>
  <c r="W128" i="9"/>
  <c r="W52" i="6"/>
  <c r="W72" i="6"/>
  <c r="W108" i="9"/>
  <c r="W147" i="9"/>
  <c r="W67" i="12"/>
  <c r="X107" i="12" s="1"/>
  <c r="W88" i="8"/>
  <c r="W127" i="8"/>
  <c r="W97" i="8"/>
  <c r="W136" i="8"/>
  <c r="W117" i="9"/>
  <c r="W156" i="9"/>
  <c r="W76" i="12"/>
  <c r="X116" i="12" s="1"/>
  <c r="W48" i="6"/>
  <c r="W68" i="6"/>
  <c r="W95" i="9"/>
  <c r="W134" i="9"/>
  <c r="W58" i="7"/>
  <c r="W83" i="7"/>
  <c r="X99" i="9"/>
  <c r="X114" i="9"/>
  <c r="X96" i="8"/>
  <c r="X61" i="6"/>
  <c r="X76" i="7"/>
  <c r="U21" i="20"/>
  <c r="W95" i="12" l="1"/>
  <c r="X174" i="9"/>
  <c r="W134" i="12"/>
  <c r="W173" i="12" s="1"/>
  <c r="X165" i="12"/>
  <c r="W92" i="12"/>
  <c r="X171" i="9"/>
  <c r="W127" i="12"/>
  <c r="W166" i="12" s="1"/>
  <c r="W88" i="12"/>
  <c r="W117" i="12"/>
  <c r="W156" i="12"/>
  <c r="W195" i="12" s="1"/>
  <c r="U11" i="14"/>
  <c r="W104" i="12"/>
  <c r="W143" i="12"/>
  <c r="W182" i="12" s="1"/>
  <c r="W133" i="12"/>
  <c r="W172" i="12" s="1"/>
  <c r="W94" i="12"/>
  <c r="W131" i="12"/>
  <c r="W170" i="12" s="1"/>
  <c r="W195" i="9"/>
  <c r="X195" i="9"/>
  <c r="W168" i="9"/>
  <c r="X168" i="9"/>
  <c r="W186" i="9"/>
  <c r="X186" i="9"/>
  <c r="W92" i="6"/>
  <c r="X92" i="6"/>
  <c r="W167" i="9"/>
  <c r="X167" i="9"/>
  <c r="W193" i="12"/>
  <c r="X193" i="12"/>
  <c r="W99" i="6"/>
  <c r="X99" i="6"/>
  <c r="W175" i="9"/>
  <c r="X175" i="9"/>
  <c r="W190" i="9"/>
  <c r="X190" i="9"/>
  <c r="W163" i="8"/>
  <c r="X163" i="8"/>
  <c r="W183" i="12"/>
  <c r="X183" i="12"/>
  <c r="W192" i="12"/>
  <c r="X192" i="12"/>
  <c r="W116" i="7"/>
  <c r="X116" i="7"/>
  <c r="W91" i="6"/>
  <c r="X91" i="6"/>
  <c r="W96" i="6"/>
  <c r="X96" i="6"/>
  <c r="W90" i="9"/>
  <c r="X90" i="9"/>
  <c r="W108" i="7"/>
  <c r="X108" i="7"/>
  <c r="W173" i="9"/>
  <c r="X173" i="9"/>
  <c r="W88" i="6"/>
  <c r="X88" i="6"/>
  <c r="W175" i="8"/>
  <c r="X175" i="8"/>
  <c r="W166" i="8"/>
  <c r="X166" i="8"/>
  <c r="W183" i="9"/>
  <c r="X183" i="9"/>
  <c r="W93" i="6"/>
  <c r="X93" i="6"/>
  <c r="W180" i="12"/>
  <c r="X180" i="12"/>
  <c r="W168" i="12"/>
  <c r="X168" i="12"/>
  <c r="W111" i="7"/>
  <c r="X111" i="7"/>
  <c r="W196" i="9"/>
  <c r="X196" i="9"/>
  <c r="W185" i="8"/>
  <c r="X185" i="8"/>
  <c r="W89" i="6"/>
  <c r="X89" i="6"/>
  <c r="W95" i="6"/>
  <c r="X95" i="6"/>
  <c r="W187" i="9"/>
  <c r="X187" i="9"/>
  <c r="W190" i="12"/>
  <c r="X190" i="12"/>
  <c r="W177" i="12"/>
  <c r="X177" i="12"/>
  <c r="W187" i="12"/>
  <c r="X187" i="12"/>
  <c r="W185" i="9"/>
  <c r="X185" i="9"/>
  <c r="W182" i="9"/>
  <c r="X182" i="9"/>
  <c r="W188" i="12"/>
  <c r="X188" i="12"/>
  <c r="W110" i="12"/>
  <c r="X110" i="12"/>
  <c r="W49" i="12"/>
  <c r="X89" i="12" s="1"/>
  <c r="V22" i="20"/>
  <c r="W116" i="12"/>
  <c r="W155" i="12"/>
  <c r="U90" i="14"/>
  <c r="U113" i="14" s="1"/>
  <c r="U23" i="20"/>
  <c r="U83" i="14"/>
  <c r="U106" i="14" s="1"/>
  <c r="X65" i="14"/>
  <c r="W41" i="6"/>
  <c r="W61" i="6"/>
  <c r="W81" i="6"/>
  <c r="W96" i="8"/>
  <c r="W135" i="8"/>
  <c r="W107" i="12"/>
  <c r="W146" i="12"/>
  <c r="W76" i="7"/>
  <c r="W51" i="7"/>
  <c r="W101" i="7"/>
  <c r="W114" i="9"/>
  <c r="W153" i="9"/>
  <c r="W73" i="12"/>
  <c r="X113" i="12" s="1"/>
  <c r="W96" i="12"/>
  <c r="W135" i="12"/>
  <c r="W103" i="12"/>
  <c r="W142" i="12"/>
  <c r="W99" i="9"/>
  <c r="W138" i="9"/>
  <c r="W106" i="12"/>
  <c r="W145" i="12"/>
  <c r="W111" i="12"/>
  <c r="W150" i="12"/>
  <c r="W58" i="12"/>
  <c r="X98" i="12" s="1"/>
  <c r="W108" i="12"/>
  <c r="W147" i="12"/>
  <c r="X87" i="9"/>
  <c r="X98" i="9"/>
  <c r="U81" i="14" l="1"/>
  <c r="U104" i="14" s="1"/>
  <c r="X173" i="12"/>
  <c r="X195" i="12"/>
  <c r="X172" i="12"/>
  <c r="X166" i="12"/>
  <c r="X170" i="12"/>
  <c r="X182" i="12"/>
  <c r="W128" i="12"/>
  <c r="W167" i="12" s="1"/>
  <c r="W89" i="12"/>
  <c r="W189" i="12"/>
  <c r="X189" i="12"/>
  <c r="W184" i="12"/>
  <c r="X184" i="12"/>
  <c r="W177" i="9"/>
  <c r="X177" i="9"/>
  <c r="W192" i="9"/>
  <c r="X192" i="9"/>
  <c r="W126" i="7"/>
  <c r="X126" i="7"/>
  <c r="W185" i="12"/>
  <c r="X185" i="12"/>
  <c r="W174" i="8"/>
  <c r="X174" i="8"/>
  <c r="W101" i="6"/>
  <c r="X101" i="6"/>
  <c r="W194" i="12"/>
  <c r="X194" i="12"/>
  <c r="W186" i="12"/>
  <c r="X186" i="12"/>
  <c r="W181" i="12"/>
  <c r="X181" i="12"/>
  <c r="W174" i="12"/>
  <c r="X174" i="12"/>
  <c r="V23" i="20"/>
  <c r="W98" i="12"/>
  <c r="W137" i="12"/>
  <c r="U89" i="14"/>
  <c r="U112" i="14" s="1"/>
  <c r="U15" i="14"/>
  <c r="V67" i="14"/>
  <c r="W98" i="9"/>
  <c r="W137" i="9"/>
  <c r="W57" i="12"/>
  <c r="X97" i="12" s="1"/>
  <c r="W65" i="14"/>
  <c r="W88" i="14"/>
  <c r="V59" i="14"/>
  <c r="U7" i="14"/>
  <c r="U19" i="20" s="1"/>
  <c r="U78" i="14"/>
  <c r="U101" i="14" s="1"/>
  <c r="X68" i="14"/>
  <c r="V11" i="14"/>
  <c r="V61" i="14"/>
  <c r="W87" i="9"/>
  <c r="W126" i="9"/>
  <c r="W46" i="12"/>
  <c r="X86" i="12" s="1"/>
  <c r="W113" i="12"/>
  <c r="W152" i="12"/>
  <c r="X64" i="14"/>
  <c r="V64" i="14"/>
  <c r="V87" i="14"/>
  <c r="V110" i="14" s="1"/>
  <c r="V63" i="14" l="1"/>
  <c r="V15" i="14"/>
  <c r="X167" i="12"/>
  <c r="V84" i="14"/>
  <c r="V107" i="14" s="1"/>
  <c r="V90" i="14"/>
  <c r="V113" i="14" s="1"/>
  <c r="V82" i="14"/>
  <c r="V105" i="14" s="1"/>
  <c r="W191" i="12"/>
  <c r="X191" i="12"/>
  <c r="W176" i="9"/>
  <c r="X176" i="9"/>
  <c r="W165" i="9"/>
  <c r="X165" i="9"/>
  <c r="W111" i="14"/>
  <c r="X111" i="14"/>
  <c r="W176" i="12"/>
  <c r="X176" i="12"/>
  <c r="X61" i="14"/>
  <c r="X60" i="14"/>
  <c r="V7" i="14"/>
  <c r="V19" i="20" s="1"/>
  <c r="U85" i="14"/>
  <c r="U108" i="14" s="1"/>
  <c r="V86" i="14"/>
  <c r="V109" i="14" s="1"/>
  <c r="X67" i="14"/>
  <c r="W86" i="12"/>
  <c r="W125" i="12"/>
  <c r="V57" i="14"/>
  <c r="V80" i="14"/>
  <c r="V103" i="14" s="1"/>
  <c r="U22" i="14"/>
  <c r="U77" i="14"/>
  <c r="U100" i="14" s="1"/>
  <c r="V66" i="14"/>
  <c r="W97" i="12"/>
  <c r="W136" i="12"/>
  <c r="X57" i="14"/>
  <c r="W64" i="14"/>
  <c r="W87" i="14"/>
  <c r="V60" i="14"/>
  <c r="V83" i="14"/>
  <c r="V106" i="14" s="1"/>
  <c r="V58" i="14"/>
  <c r="W68" i="14"/>
  <c r="W91" i="14"/>
  <c r="W114" i="14" s="1"/>
  <c r="X59" i="14"/>
  <c r="X117" i="8"/>
  <c r="X63" i="14" l="1"/>
  <c r="V38" i="14"/>
  <c r="V62" i="14" s="1"/>
  <c r="U47" i="20"/>
  <c r="U46" i="20"/>
  <c r="V89" i="14"/>
  <c r="V112" i="14" s="1"/>
  <c r="W175" i="12"/>
  <c r="X175" i="12"/>
  <c r="X114" i="14"/>
  <c r="W110" i="14"/>
  <c r="X110" i="14"/>
  <c r="W164" i="12"/>
  <c r="X164" i="12"/>
  <c r="W78" i="12"/>
  <c r="W79" i="8"/>
  <c r="W117" i="8"/>
  <c r="W156" i="8"/>
  <c r="X66" i="14"/>
  <c r="X56" i="14"/>
  <c r="W63" i="14"/>
  <c r="W86" i="14"/>
  <c r="V22" i="14"/>
  <c r="W57" i="14"/>
  <c r="W80" i="14"/>
  <c r="U92" i="14"/>
  <c r="U115" i="14" s="1"/>
  <c r="W60" i="14"/>
  <c r="W83" i="14"/>
  <c r="X58" i="14"/>
  <c r="V81" i="14"/>
  <c r="V104" i="14" s="1"/>
  <c r="W59" i="14"/>
  <c r="W82" i="14"/>
  <c r="V56" i="14"/>
  <c r="V79" i="14"/>
  <c r="V102" i="14" s="1"/>
  <c r="W67" i="14"/>
  <c r="W90" i="14"/>
  <c r="W61" i="14"/>
  <c r="W84" i="14"/>
  <c r="V85" i="14" l="1"/>
  <c r="V108" i="14" s="1"/>
  <c r="W38" i="14"/>
  <c r="X62" i="14" s="1"/>
  <c r="V47" i="20"/>
  <c r="V46" i="20"/>
  <c r="W158" i="9"/>
  <c r="W197" i="9" s="1"/>
  <c r="W119" i="9"/>
  <c r="W80" i="9"/>
  <c r="W107" i="14"/>
  <c r="X107" i="14"/>
  <c r="W109" i="14"/>
  <c r="X109" i="14"/>
  <c r="W195" i="8"/>
  <c r="X195" i="8"/>
  <c r="W113" i="14"/>
  <c r="X113" i="14"/>
  <c r="W105" i="14"/>
  <c r="X105" i="14"/>
  <c r="W106" i="14"/>
  <c r="X106" i="14"/>
  <c r="W103" i="14"/>
  <c r="X103" i="14"/>
  <c r="W56" i="14"/>
  <c r="W79" i="14"/>
  <c r="V55" i="14"/>
  <c r="V78" i="14"/>
  <c r="V101" i="14" s="1"/>
  <c r="W66" i="14"/>
  <c r="W89" i="14"/>
  <c r="X55" i="14"/>
  <c r="W58" i="14"/>
  <c r="W81" i="14"/>
  <c r="W118" i="12"/>
  <c r="W79" i="12"/>
  <c r="W157" i="12"/>
  <c r="W196" i="12" s="1"/>
  <c r="W62" i="14" l="1"/>
  <c r="W85" i="14"/>
  <c r="X78" i="12"/>
  <c r="Y118" i="12" s="1"/>
  <c r="Y119" i="9"/>
  <c r="W112" i="14"/>
  <c r="X112" i="14"/>
  <c r="W102" i="14"/>
  <c r="X102" i="14"/>
  <c r="W108" i="14"/>
  <c r="X108" i="14"/>
  <c r="W104" i="14"/>
  <c r="X104" i="14"/>
  <c r="X119" i="9"/>
  <c r="X158" i="9"/>
  <c r="X80" i="9"/>
  <c r="W55" i="14"/>
  <c r="W78" i="14"/>
  <c r="V54" i="14"/>
  <c r="V77" i="14"/>
  <c r="V100" i="14" s="1"/>
  <c r="X54" i="14" l="1"/>
  <c r="W46" i="14"/>
  <c r="V46" i="14"/>
  <c r="X157" i="12"/>
  <c r="X196" i="12" s="1"/>
  <c r="X118" i="12"/>
  <c r="X79" i="12"/>
  <c r="X197" i="9"/>
  <c r="Y197" i="9"/>
  <c r="W101" i="14"/>
  <c r="X101" i="14"/>
  <c r="V69" i="14"/>
  <c r="V92" i="14"/>
  <c r="V115" i="14" s="1"/>
  <c r="W54" i="14"/>
  <c r="W77" i="14"/>
  <c r="X69" i="14"/>
  <c r="Y196" i="12" l="1"/>
  <c r="W17" i="20"/>
  <c r="W100" i="14"/>
  <c r="X100" i="14"/>
  <c r="W69" i="14"/>
  <c r="W92" i="14"/>
  <c r="W115" i="14" l="1"/>
  <c r="X115" i="14"/>
  <c r="Y138" i="15" l="1"/>
  <c r="Z178" i="15" s="1"/>
  <c r="Y139" i="15"/>
  <c r="Z179" i="15" s="1"/>
  <c r="Y137" i="15"/>
  <c r="Z177" i="15" s="1"/>
  <c r="Y144" i="15"/>
  <c r="Z184" i="15" s="1"/>
  <c r="Y152" i="15"/>
  <c r="Z192" i="15" s="1"/>
  <c r="Y134" i="15"/>
  <c r="Z174" i="15" s="1"/>
  <c r="Y145" i="15"/>
  <c r="Z185" i="15" s="1"/>
  <c r="Y153" i="15"/>
  <c r="Z193" i="15" s="1"/>
  <c r="Y131" i="15"/>
  <c r="Z171" i="15" s="1"/>
  <c r="Y132" i="15"/>
  <c r="Z172" i="15" s="1"/>
  <c r="Y150" i="15"/>
  <c r="Z190" i="15" s="1"/>
  <c r="Y133" i="15" l="1"/>
  <c r="Z173" i="15" s="1"/>
  <c r="Y155" i="15"/>
  <c r="Z195" i="15" s="1"/>
  <c r="Y148" i="15"/>
  <c r="Z188" i="15" s="1"/>
  <c r="Y151" i="15"/>
  <c r="Z191" i="15" s="1"/>
  <c r="Y142" i="15"/>
  <c r="Z182" i="15" s="1"/>
  <c r="Y146" i="15"/>
  <c r="Z186" i="15" s="1"/>
  <c r="Y149" i="15"/>
  <c r="Z189" i="15" s="1"/>
  <c r="Y136" i="15"/>
  <c r="Z176" i="15" s="1"/>
  <c r="Y154" i="15" l="1"/>
  <c r="Z194" i="15" s="1"/>
  <c r="Y143" i="15"/>
  <c r="Z183" i="15" s="1"/>
  <c r="Y147" i="15" l="1"/>
  <c r="Z187" i="15" s="1"/>
  <c r="Z4" i="18"/>
  <c r="Y41" i="20" s="1"/>
  <c r="Y42" i="20" s="1"/>
  <c r="Y130" i="15"/>
  <c r="Z170" i="15" s="1"/>
  <c r="Y141" i="15"/>
  <c r="Z181" i="15" s="1"/>
  <c r="Y140" i="15" l="1"/>
  <c r="Z180" i="15" s="1"/>
  <c r="Y129" i="15"/>
  <c r="Z169" i="15" s="1"/>
  <c r="Y135" i="15" l="1"/>
  <c r="Z175" i="15" s="1"/>
  <c r="Y128" i="15"/>
  <c r="Z168" i="15" s="1"/>
  <c r="Y159" i="15" l="1"/>
  <c r="Z199" i="15" s="1"/>
  <c r="V33" i="13" l="1"/>
  <c r="V45" i="13" l="1"/>
  <c r="V57" i="13" s="1"/>
  <c r="T111" i="17"/>
  <c r="T109" i="17"/>
  <c r="T107" i="17"/>
  <c r="T105" i="17"/>
  <c r="T101" i="17"/>
  <c r="T99" i="17"/>
  <c r="T97" i="17"/>
  <c r="T93" i="17"/>
  <c r="T89" i="17"/>
  <c r="T87" i="17"/>
  <c r="T110" i="17"/>
  <c r="T108" i="17"/>
  <c r="T106" i="17"/>
  <c r="T104" i="17"/>
  <c r="T102" i="17"/>
  <c r="T100" i="17"/>
  <c r="T98" i="17"/>
  <c r="T94" i="17"/>
  <c r="T90" i="17"/>
  <c r="T88" i="17"/>
  <c r="T86" i="17"/>
  <c r="T85" i="17" l="1"/>
  <c r="T103" i="17"/>
  <c r="T92" i="17"/>
  <c r="T96" i="17"/>
  <c r="U160" i="15" l="1"/>
  <c r="U200" i="15" s="1"/>
  <c r="U120" i="15"/>
  <c r="W33" i="13"/>
  <c r="W45" i="13"/>
  <c r="W57" i="13" s="1"/>
  <c r="T84" i="17"/>
  <c r="T91" i="17"/>
  <c r="V160" i="15" l="1"/>
  <c r="V200" i="15" s="1"/>
  <c r="V120" i="15"/>
  <c r="X45" i="13"/>
  <c r="X57" i="13" s="1"/>
  <c r="X33" i="13"/>
  <c r="V30" i="13"/>
  <c r="V31" i="13" l="1"/>
  <c r="W120" i="15"/>
  <c r="W160" i="15"/>
  <c r="W200" i="15" s="1"/>
  <c r="Y45" i="13"/>
  <c r="Y57" i="13" s="1"/>
  <c r="Y33" i="13"/>
  <c r="V32" i="13"/>
  <c r="T77" i="17" l="1"/>
  <c r="T115" i="17"/>
  <c r="T47" i="14" l="1"/>
  <c r="T6" i="20" l="1"/>
  <c r="U5" i="18"/>
  <c r="V23" i="13"/>
  <c r="V34" i="13"/>
  <c r="T7" i="20" s="1"/>
  <c r="X68" i="16" l="1"/>
  <c r="X64" i="16"/>
  <c r="X70" i="16"/>
  <c r="X58" i="16"/>
  <c r="X53" i="16"/>
  <c r="X66" i="16"/>
  <c r="X60" i="16"/>
  <c r="X45" i="16"/>
  <c r="X67" i="16"/>
  <c r="X48" i="16"/>
  <c r="X65" i="16"/>
  <c r="X46" i="16"/>
  <c r="X52" i="16"/>
  <c r="X54" i="16"/>
  <c r="X61" i="16"/>
  <c r="X57" i="16"/>
  <c r="X47" i="16"/>
  <c r="X69" i="16"/>
  <c r="X49" i="16"/>
  <c r="X63" i="16"/>
  <c r="X56" i="16"/>
  <c r="X59" i="16"/>
  <c r="T45" i="16"/>
  <c r="T63" i="16"/>
  <c r="T52" i="16"/>
  <c r="T56" i="16"/>
  <c r="U52" i="16" l="1"/>
  <c r="U45" i="16"/>
  <c r="V68" i="16"/>
  <c r="U63" i="16"/>
  <c r="V54" i="16"/>
  <c r="U114" i="15"/>
  <c r="U93" i="15"/>
  <c r="W57" i="16"/>
  <c r="V57" i="16"/>
  <c r="T68" i="16"/>
  <c r="W70" i="16"/>
  <c r="V70" i="16"/>
  <c r="T49" i="16"/>
  <c r="V58" i="16"/>
  <c r="V64" i="16"/>
  <c r="U109" i="17"/>
  <c r="U111" i="17"/>
  <c r="W46" i="16"/>
  <c r="W58" i="16"/>
  <c r="T53" i="16"/>
  <c r="W49" i="16"/>
  <c r="V49" i="16"/>
  <c r="T60" i="16"/>
  <c r="T65" i="16"/>
  <c r="U87" i="17"/>
  <c r="U100" i="17"/>
  <c r="U89" i="17"/>
  <c r="U106" i="17"/>
  <c r="U98" i="17"/>
  <c r="W65" i="16"/>
  <c r="U113" i="15"/>
  <c r="W53" i="16"/>
  <c r="V53" i="16"/>
  <c r="T46" i="16"/>
  <c r="V60" i="16"/>
  <c r="V65" i="16"/>
  <c r="W69" i="16"/>
  <c r="W48" i="16"/>
  <c r="W64" i="16"/>
  <c r="T54" i="16"/>
  <c r="V46" i="16"/>
  <c r="V52" i="16"/>
  <c r="T61" i="16"/>
  <c r="T66" i="16"/>
  <c r="U56" i="16"/>
  <c r="U88" i="17"/>
  <c r="U101" i="17"/>
  <c r="U107" i="17"/>
  <c r="U94" i="17"/>
  <c r="W47" i="16"/>
  <c r="W67" i="16"/>
  <c r="W68" i="16"/>
  <c r="U91" i="15"/>
  <c r="T47" i="16"/>
  <c r="W61" i="16"/>
  <c r="V61" i="16"/>
  <c r="W66" i="16"/>
  <c r="V66" i="16"/>
  <c r="V47" i="16"/>
  <c r="T59" i="16"/>
  <c r="T67" i="16"/>
  <c r="T69" i="16"/>
  <c r="U90" i="17"/>
  <c r="V26" i="17"/>
  <c r="U26" i="17"/>
  <c r="U102" i="17"/>
  <c r="U108" i="17"/>
  <c r="U95" i="17"/>
  <c r="W60" i="16"/>
  <c r="V56" i="16"/>
  <c r="T48" i="16"/>
  <c r="W59" i="16"/>
  <c r="V59" i="16"/>
  <c r="V63" i="16"/>
  <c r="V67" i="16"/>
  <c r="V69" i="16"/>
  <c r="W26" i="17"/>
  <c r="W54" i="16"/>
  <c r="U115" i="15"/>
  <c r="T57" i="16"/>
  <c r="T70" i="16"/>
  <c r="V48" i="16"/>
  <c r="T58" i="16"/>
  <c r="T64" i="16"/>
  <c r="U110" i="17"/>
  <c r="U99" i="17"/>
  <c r="U105" i="17"/>
  <c r="X51" i="16"/>
  <c r="X62" i="16"/>
  <c r="T44" i="16"/>
  <c r="U93" i="17"/>
  <c r="U86" i="17"/>
  <c r="U97" i="17"/>
  <c r="T51" i="16"/>
  <c r="U103" i="17"/>
  <c r="U104" i="17"/>
  <c r="U7" i="17"/>
  <c r="U46" i="16" l="1"/>
  <c r="U67" i="16"/>
  <c r="U49" i="16"/>
  <c r="U53" i="16"/>
  <c r="U60" i="16"/>
  <c r="U68" i="16"/>
  <c r="U65" i="16"/>
  <c r="U66" i="16"/>
  <c r="U47" i="16"/>
  <c r="T26" i="17"/>
  <c r="W52" i="16"/>
  <c r="U69" i="16"/>
  <c r="U14" i="17"/>
  <c r="U38" i="17" s="1"/>
  <c r="U70" i="16"/>
  <c r="U54" i="16"/>
  <c r="V91" i="15"/>
  <c r="U99" i="15"/>
  <c r="X107" i="17"/>
  <c r="V87" i="17"/>
  <c r="X109" i="17"/>
  <c r="U92" i="15"/>
  <c r="X43" i="16"/>
  <c r="X44" i="16"/>
  <c r="X90" i="17"/>
  <c r="V88" i="17"/>
  <c r="U112" i="15"/>
  <c r="U155" i="15"/>
  <c r="U195" i="15" s="1"/>
  <c r="V93" i="15"/>
  <c r="U51" i="16"/>
  <c r="U96" i="17"/>
  <c r="T14" i="17"/>
  <c r="V108" i="17"/>
  <c r="T62" i="16"/>
  <c r="U62" i="16"/>
  <c r="U98" i="15"/>
  <c r="W56" i="16"/>
  <c r="U58" i="16"/>
  <c r="U111" i="15"/>
  <c r="X98" i="17"/>
  <c r="V14" i="17"/>
  <c r="V44" i="16"/>
  <c r="X110" i="17"/>
  <c r="V89" i="17"/>
  <c r="U64" i="16"/>
  <c r="U48" i="16"/>
  <c r="V115" i="15"/>
  <c r="U61" i="16"/>
  <c r="V7" i="17"/>
  <c r="V105" i="17"/>
  <c r="V111" i="17"/>
  <c r="V94" i="17"/>
  <c r="T55" i="16"/>
  <c r="W7" i="17"/>
  <c r="U133" i="15"/>
  <c r="U173" i="15" s="1"/>
  <c r="W63" i="16"/>
  <c r="V95" i="17"/>
  <c r="V55" i="16"/>
  <c r="U44" i="16"/>
  <c r="W14" i="17"/>
  <c r="W27" i="20"/>
  <c r="X50" i="16"/>
  <c r="U131" i="15"/>
  <c r="U171" i="15" s="1"/>
  <c r="U59" i="16"/>
  <c r="W45" i="16"/>
  <c r="V45" i="16"/>
  <c r="X102" i="17"/>
  <c r="X101" i="17"/>
  <c r="V99" i="17"/>
  <c r="T7" i="17"/>
  <c r="X100" i="17"/>
  <c r="U90" i="15"/>
  <c r="U57" i="16"/>
  <c r="X74" i="16"/>
  <c r="W25" i="20"/>
  <c r="W26" i="20"/>
  <c r="U85" i="17"/>
  <c r="U84" i="17"/>
  <c r="U92" i="17"/>
  <c r="U138" i="15" l="1"/>
  <c r="U178" i="15" s="1"/>
  <c r="W89" i="17"/>
  <c r="X89" i="17"/>
  <c r="W87" i="17"/>
  <c r="X87" i="17"/>
  <c r="W94" i="17"/>
  <c r="X94" i="17"/>
  <c r="W88" i="17"/>
  <c r="X88" i="17"/>
  <c r="W99" i="17"/>
  <c r="X99" i="17"/>
  <c r="W105" i="17"/>
  <c r="X105" i="17"/>
  <c r="W108" i="17"/>
  <c r="X108" i="17"/>
  <c r="W95" i="17"/>
  <c r="X95" i="17"/>
  <c r="W111" i="17"/>
  <c r="X111" i="17"/>
  <c r="W55" i="16"/>
  <c r="X55" i="16"/>
  <c r="V50" i="16"/>
  <c r="V133" i="15"/>
  <c r="V173" i="15" s="1"/>
  <c r="T38" i="17"/>
  <c r="V38" i="17"/>
  <c r="U50" i="16"/>
  <c r="W153" i="15"/>
  <c r="U153" i="15"/>
  <c r="U193" i="15" s="1"/>
  <c r="U132" i="15"/>
  <c r="U172" i="15" s="1"/>
  <c r="V96" i="17"/>
  <c r="T43" i="16"/>
  <c r="W154" i="15"/>
  <c r="W98" i="15"/>
  <c r="V92" i="15"/>
  <c r="W100" i="17"/>
  <c r="V100" i="17"/>
  <c r="V131" i="15"/>
  <c r="V171" i="15" s="1"/>
  <c r="W51" i="16"/>
  <c r="V51" i="16"/>
  <c r="X93" i="17"/>
  <c r="W93" i="15"/>
  <c r="U151" i="15"/>
  <c r="U191" i="15" s="1"/>
  <c r="W102" i="17"/>
  <c r="V102" i="17"/>
  <c r="V138" i="15"/>
  <c r="V178" i="15" s="1"/>
  <c r="V98" i="15"/>
  <c r="W44" i="16"/>
  <c r="V111" i="15"/>
  <c r="X86" i="17"/>
  <c r="X104" i="17"/>
  <c r="W91" i="15"/>
  <c r="V112" i="15"/>
  <c r="U55" i="16"/>
  <c r="W43" i="16"/>
  <c r="W109" i="17"/>
  <c r="V109" i="17"/>
  <c r="U89" i="15"/>
  <c r="X103" i="17"/>
  <c r="V99" i="15"/>
  <c r="X97" i="17"/>
  <c r="W98" i="17"/>
  <c r="V98" i="17"/>
  <c r="W90" i="17"/>
  <c r="V90" i="17"/>
  <c r="U154" i="15"/>
  <c r="U194" i="15" s="1"/>
  <c r="X106" i="17"/>
  <c r="W62" i="16"/>
  <c r="V62" i="16"/>
  <c r="U139" i="15"/>
  <c r="U179" i="15" s="1"/>
  <c r="W115" i="15"/>
  <c r="W101" i="17"/>
  <c r="V101" i="17"/>
  <c r="W50" i="16"/>
  <c r="W38" i="17"/>
  <c r="U130" i="15"/>
  <c r="U170" i="15" s="1"/>
  <c r="W110" i="17"/>
  <c r="V110" i="17"/>
  <c r="V155" i="15"/>
  <c r="V195" i="15" s="1"/>
  <c r="V43" i="16"/>
  <c r="W10" i="4"/>
  <c r="W11" i="4" s="1"/>
  <c r="U152" i="15"/>
  <c r="U192" i="15" s="1"/>
  <c r="W107" i="17"/>
  <c r="V107" i="17"/>
  <c r="V43" i="13"/>
  <c r="V55" i="13" s="1"/>
  <c r="U91" i="17"/>
  <c r="T25" i="20"/>
  <c r="W16" i="20" l="1"/>
  <c r="W96" i="17"/>
  <c r="X96" i="17"/>
  <c r="V132" i="15"/>
  <c r="V172" i="15" s="1"/>
  <c r="W138" i="15"/>
  <c r="W178" i="15" s="1"/>
  <c r="V139" i="15"/>
  <c r="V179" i="15" s="1"/>
  <c r="X85" i="17"/>
  <c r="V90" i="15"/>
  <c r="V130" i="15"/>
  <c r="V170" i="15" s="1"/>
  <c r="W133" i="15"/>
  <c r="W173" i="15" s="1"/>
  <c r="W74" i="16"/>
  <c r="V74" i="16"/>
  <c r="W106" i="17"/>
  <c r="V106" i="17"/>
  <c r="W103" i="17"/>
  <c r="V103" i="17"/>
  <c r="V151" i="15"/>
  <c r="V191" i="15" s="1"/>
  <c r="W113" i="15"/>
  <c r="Y9" i="13"/>
  <c r="T74" i="16"/>
  <c r="V114" i="15"/>
  <c r="V154" i="15"/>
  <c r="V194" i="15" s="1"/>
  <c r="W97" i="17"/>
  <c r="V97" i="17"/>
  <c r="W104" i="17"/>
  <c r="V104" i="17"/>
  <c r="V152" i="15"/>
  <c r="V192" i="15" s="1"/>
  <c r="U25" i="20"/>
  <c r="W155" i="15"/>
  <c r="W195" i="15" s="1"/>
  <c r="V113" i="15"/>
  <c r="V153" i="15"/>
  <c r="V193" i="15" s="1"/>
  <c r="T50" i="16"/>
  <c r="X92" i="17"/>
  <c r="W86" i="17"/>
  <c r="V86" i="17"/>
  <c r="W114" i="15"/>
  <c r="V25" i="20"/>
  <c r="V84" i="17"/>
  <c r="U129" i="15"/>
  <c r="U169" i="15" s="1"/>
  <c r="W93" i="17"/>
  <c r="V93" i="17"/>
  <c r="W131" i="15"/>
  <c r="W171" i="15" s="1"/>
  <c r="U43" i="16"/>
  <c r="W43" i="13"/>
  <c r="W55" i="13" s="1"/>
  <c r="U26" i="20"/>
  <c r="T26" i="20"/>
  <c r="W14" i="20" l="1"/>
  <c r="W15" i="20"/>
  <c r="W84" i="17"/>
  <c r="X84" i="17"/>
  <c r="W194" i="15"/>
  <c r="U74" i="16"/>
  <c r="W193" i="15"/>
  <c r="X91" i="17"/>
  <c r="W90" i="15"/>
  <c r="W130" i="15"/>
  <c r="W170" i="15" s="1"/>
  <c r="V26" i="20"/>
  <c r="U28" i="4"/>
  <c r="W92" i="17"/>
  <c r="V92" i="17"/>
  <c r="W112" i="15"/>
  <c r="W152" i="15"/>
  <c r="W192" i="15" s="1"/>
  <c r="Y11" i="13"/>
  <c r="W99" i="15"/>
  <c r="W139" i="15"/>
  <c r="W179" i="15" s="1"/>
  <c r="V89" i="15"/>
  <c r="V129" i="15"/>
  <c r="V169" i="15" s="1"/>
  <c r="W111" i="15"/>
  <c r="W151" i="15"/>
  <c r="W191" i="15" s="1"/>
  <c r="W85" i="17"/>
  <c r="V85" i="17"/>
  <c r="W31" i="13"/>
  <c r="W92" i="15"/>
  <c r="W132" i="15"/>
  <c r="W172" i="15" s="1"/>
  <c r="Y92" i="15"/>
  <c r="X92" i="15"/>
  <c r="X132" i="15"/>
  <c r="Y99" i="15"/>
  <c r="X99" i="15"/>
  <c r="X139" i="15"/>
  <c r="Y112" i="15"/>
  <c r="X112" i="15"/>
  <c r="X152" i="15"/>
  <c r="X113" i="15"/>
  <c r="Y113" i="15"/>
  <c r="X153" i="15"/>
  <c r="Y111" i="15"/>
  <c r="X111" i="15"/>
  <c r="X151" i="15"/>
  <c r="X93" i="15"/>
  <c r="Y93" i="15"/>
  <c r="X133" i="15"/>
  <c r="Y91" i="15"/>
  <c r="X91" i="15"/>
  <c r="X131" i="15"/>
  <c r="Y115" i="15"/>
  <c r="X115" i="15"/>
  <c r="X155" i="15"/>
  <c r="X98" i="15"/>
  <c r="Y98" i="15"/>
  <c r="X138" i="15"/>
  <c r="X114" i="15"/>
  <c r="Y114" i="15"/>
  <c r="X154" i="15"/>
  <c r="Y90" i="15"/>
  <c r="X90" i="15"/>
  <c r="X130" i="15"/>
  <c r="X43" i="13"/>
  <c r="X55" i="13" s="1"/>
  <c r="W29" i="20" l="1"/>
  <c r="W8" i="20"/>
  <c r="W13" i="20"/>
  <c r="U39" i="4"/>
  <c r="U50" i="4" s="1"/>
  <c r="U77" i="17"/>
  <c r="U115" i="17"/>
  <c r="W91" i="17"/>
  <c r="V91" i="17"/>
  <c r="W23" i="14"/>
  <c r="X4" i="18"/>
  <c r="W41" i="20" s="1"/>
  <c r="W42" i="20" s="1"/>
  <c r="V27" i="20"/>
  <c r="W89" i="15"/>
  <c r="W129" i="15"/>
  <c r="W169" i="15" s="1"/>
  <c r="W40" i="15"/>
  <c r="X31" i="13"/>
  <c r="Y89" i="15"/>
  <c r="X89" i="15"/>
  <c r="X129" i="15"/>
  <c r="Y195" i="15"/>
  <c r="X195" i="15"/>
  <c r="Y170" i="15"/>
  <c r="X170" i="15"/>
  <c r="Y173" i="15"/>
  <c r="X173" i="15"/>
  <c r="X192" i="15"/>
  <c r="Y192" i="15"/>
  <c r="U29" i="4"/>
  <c r="U40" i="4"/>
  <c r="U51" i="4" s="1"/>
  <c r="Y171" i="15"/>
  <c r="X171" i="15"/>
  <c r="X178" i="15"/>
  <c r="Y178" i="15"/>
  <c r="Y191" i="15"/>
  <c r="X191" i="15"/>
  <c r="Y179" i="15"/>
  <c r="X179" i="15"/>
  <c r="Y194" i="15"/>
  <c r="X194" i="15"/>
  <c r="Y193" i="15"/>
  <c r="X193" i="15"/>
  <c r="Y172" i="15"/>
  <c r="X172" i="15"/>
  <c r="X9" i="20" l="1"/>
  <c r="W48" i="20"/>
  <c r="W49" i="20"/>
  <c r="V10" i="4"/>
  <c r="V11" i="4" s="1"/>
  <c r="V28" i="4"/>
  <c r="V39" i="4"/>
  <c r="V50" i="4" s="1"/>
  <c r="V77" i="17"/>
  <c r="V115" i="17"/>
  <c r="Y4" i="18"/>
  <c r="X41" i="20" s="1"/>
  <c r="X42" i="20" s="1"/>
  <c r="X23" i="14"/>
  <c r="Y169" i="15"/>
  <c r="X169" i="15"/>
  <c r="X29" i="4"/>
  <c r="AB31" i="13"/>
  <c r="W77" i="17" l="1"/>
  <c r="X115" i="17"/>
  <c r="W39" i="4"/>
  <c r="X50" i="4" s="1"/>
  <c r="X28" i="4"/>
  <c r="W28" i="4"/>
  <c r="Y31" i="13"/>
  <c r="Y43" i="13"/>
  <c r="Y55" i="13" s="1"/>
  <c r="W115" i="17"/>
  <c r="AA43" i="13"/>
  <c r="AB55" i="13" s="1"/>
  <c r="V29" i="4"/>
  <c r="V40" i="4"/>
  <c r="V51" i="4" s="1"/>
  <c r="AA31" i="13"/>
  <c r="Z31" i="13"/>
  <c r="Z43" i="13"/>
  <c r="W29" i="4"/>
  <c r="W40" i="4"/>
  <c r="X51" i="4" s="1"/>
  <c r="W50" i="4" l="1"/>
  <c r="W51" i="4"/>
  <c r="AA55" i="13"/>
  <c r="Z55" i="13"/>
  <c r="U110" i="15" l="1"/>
  <c r="U109" i="15"/>
  <c r="U105" i="15"/>
  <c r="U104" i="15"/>
  <c r="U103" i="15"/>
  <c r="U102" i="15"/>
  <c r="U106" i="15"/>
  <c r="U142" i="15" l="1"/>
  <c r="U182" i="15" s="1"/>
  <c r="U108" i="15"/>
  <c r="V110" i="15"/>
  <c r="V104" i="15"/>
  <c r="V102" i="15"/>
  <c r="U101" i="15"/>
  <c r="U14" i="20"/>
  <c r="U88" i="15"/>
  <c r="U149" i="15"/>
  <c r="U189" i="15" s="1"/>
  <c r="U150" i="15"/>
  <c r="U190" i="15" s="1"/>
  <c r="V16" i="20"/>
  <c r="U100" i="15"/>
  <c r="U94" i="15"/>
  <c r="V14" i="20"/>
  <c r="U145" i="15"/>
  <c r="U185" i="15" s="1"/>
  <c r="U143" i="15"/>
  <c r="U183" i="15" s="1"/>
  <c r="V42" i="13"/>
  <c r="V54" i="13" s="1"/>
  <c r="V9" i="13"/>
  <c r="U97" i="15"/>
  <c r="U16" i="20"/>
  <c r="V106" i="15"/>
  <c r="U146" i="15"/>
  <c r="U186" i="15" s="1"/>
  <c r="U144" i="15"/>
  <c r="U184" i="15" s="1"/>
  <c r="V109" i="15"/>
  <c r="V103" i="15"/>
  <c r="V105" i="15"/>
  <c r="X9" i="13"/>
  <c r="V144" i="15" l="1"/>
  <c r="V142" i="15"/>
  <c r="V182" i="15" s="1"/>
  <c r="U137" i="15"/>
  <c r="U177" i="15" s="1"/>
  <c r="V146" i="15"/>
  <c r="V186" i="15" s="1"/>
  <c r="V149" i="15"/>
  <c r="V189" i="15" s="1"/>
  <c r="V143" i="15"/>
  <c r="V183" i="15" s="1"/>
  <c r="V184" i="15"/>
  <c r="U148" i="15"/>
  <c r="U188" i="15" s="1"/>
  <c r="U95" i="15"/>
  <c r="U128" i="15"/>
  <c r="U168" i="15" s="1"/>
  <c r="V150" i="15"/>
  <c r="V190" i="15" s="1"/>
  <c r="V145" i="15"/>
  <c r="V185" i="15" s="1"/>
  <c r="V15" i="20"/>
  <c r="U140" i="15"/>
  <c r="U180" i="15" s="1"/>
  <c r="X11" i="13"/>
  <c r="V100" i="15"/>
  <c r="W30" i="13"/>
  <c r="V44" i="13"/>
  <c r="V56" i="13" s="1"/>
  <c r="V11" i="13"/>
  <c r="T23" i="14" s="1"/>
  <c r="U96" i="15"/>
  <c r="V88" i="15"/>
  <c r="U15" i="20"/>
  <c r="U107" i="15"/>
  <c r="U141" i="15"/>
  <c r="U181" i="15" s="1"/>
  <c r="U134" i="15"/>
  <c r="U174" i="15" s="1"/>
  <c r="T29" i="20" l="1"/>
  <c r="T8" i="20"/>
  <c r="T9" i="20" s="1"/>
  <c r="V8" i="20"/>
  <c r="V29" i="20"/>
  <c r="V140" i="15"/>
  <c r="V180" i="15" s="1"/>
  <c r="W105" i="15"/>
  <c r="W145" i="15"/>
  <c r="W185" i="15" s="1"/>
  <c r="W42" i="13"/>
  <c r="W54" i="13" s="1"/>
  <c r="W9" i="13"/>
  <c r="U136" i="15"/>
  <c r="U176" i="15" s="1"/>
  <c r="W110" i="15"/>
  <c r="W150" i="15"/>
  <c r="W190" i="15" s="1"/>
  <c r="W102" i="15"/>
  <c r="W142" i="15"/>
  <c r="W182" i="15" s="1"/>
  <c r="W106" i="15"/>
  <c r="W146" i="15"/>
  <c r="W186" i="15" s="1"/>
  <c r="W103" i="15"/>
  <c r="W143" i="15"/>
  <c r="W183" i="15" s="1"/>
  <c r="U4" i="18"/>
  <c r="T41" i="20" s="1"/>
  <c r="T42" i="20" s="1"/>
  <c r="V46" i="13"/>
  <c r="T10" i="20" s="1"/>
  <c r="V128" i="15"/>
  <c r="V168" i="15" s="1"/>
  <c r="X42" i="13"/>
  <c r="X30" i="13"/>
  <c r="V108" i="15"/>
  <c r="V148" i="15"/>
  <c r="V188" i="15" s="1"/>
  <c r="V94" i="15"/>
  <c r="V134" i="15"/>
  <c r="V174" i="15" s="1"/>
  <c r="V97" i="15"/>
  <c r="V137" i="15"/>
  <c r="V177" i="15" s="1"/>
  <c r="U135" i="15"/>
  <c r="U175" i="15" s="1"/>
  <c r="V101" i="15"/>
  <c r="V141" i="15"/>
  <c r="V181" i="15" s="1"/>
  <c r="V95" i="15"/>
  <c r="U147" i="15"/>
  <c r="U187" i="15" s="1"/>
  <c r="W104" i="15"/>
  <c r="W144" i="15"/>
  <c r="W184" i="15" s="1"/>
  <c r="W4" i="18"/>
  <c r="V41" i="20" s="1"/>
  <c r="V42" i="20" s="1"/>
  <c r="V23" i="14"/>
  <c r="W109" i="15"/>
  <c r="W149" i="15"/>
  <c r="W189" i="15" s="1"/>
  <c r="X104" i="15"/>
  <c r="Y104" i="15"/>
  <c r="X144" i="15"/>
  <c r="X102" i="15"/>
  <c r="Y102" i="15"/>
  <c r="X142" i="15"/>
  <c r="Y103" i="15"/>
  <c r="X103" i="15"/>
  <c r="X143" i="15"/>
  <c r="X109" i="15"/>
  <c r="Y109" i="15"/>
  <c r="X149" i="15"/>
  <c r="X105" i="15"/>
  <c r="Y105" i="15"/>
  <c r="X145" i="15"/>
  <c r="Y110" i="15"/>
  <c r="X110" i="15"/>
  <c r="X150" i="15"/>
  <c r="Y106" i="15"/>
  <c r="X106" i="15"/>
  <c r="X146" i="15"/>
  <c r="T27" i="20"/>
  <c r="U27" i="20"/>
  <c r="W9" i="20" l="1"/>
  <c r="V48" i="20"/>
  <c r="V49" i="20"/>
  <c r="T49" i="20"/>
  <c r="T48" i="20"/>
  <c r="V13" i="20"/>
  <c r="U13" i="20"/>
  <c r="X54" i="13"/>
  <c r="V58" i="13"/>
  <c r="T11" i="20" s="1"/>
  <c r="V107" i="15"/>
  <c r="V147" i="15"/>
  <c r="V187" i="15" s="1"/>
  <c r="V135" i="15"/>
  <c r="V175" i="15" s="1"/>
  <c r="W11" i="13"/>
  <c r="U40" i="15"/>
  <c r="W97" i="15"/>
  <c r="W137" i="15"/>
  <c r="W177" i="15" s="1"/>
  <c r="W101" i="15"/>
  <c r="W141" i="15"/>
  <c r="W181" i="15" s="1"/>
  <c r="W108" i="15"/>
  <c r="W148" i="15"/>
  <c r="W188" i="15" s="1"/>
  <c r="W88" i="15"/>
  <c r="W128" i="15"/>
  <c r="W168" i="15" s="1"/>
  <c r="U10" i="4"/>
  <c r="U11" i="4" s="1"/>
  <c r="W100" i="15"/>
  <c r="W140" i="15"/>
  <c r="W180" i="15" s="1"/>
  <c r="W32" i="13"/>
  <c r="U119" i="15"/>
  <c r="V40" i="15"/>
  <c r="W94" i="15"/>
  <c r="W134" i="15"/>
  <c r="W174" i="15" s="1"/>
  <c r="V96" i="15"/>
  <c r="V136" i="15"/>
  <c r="V176" i="15" s="1"/>
  <c r="Y190" i="15"/>
  <c r="X190" i="15"/>
  <c r="X100" i="15"/>
  <c r="Y100" i="15"/>
  <c r="X140" i="15"/>
  <c r="AB30" i="13"/>
  <c r="Y185" i="15"/>
  <c r="X185" i="15"/>
  <c r="X88" i="15"/>
  <c r="Y88" i="15"/>
  <c r="X128" i="15"/>
  <c r="X94" i="15"/>
  <c r="Y94" i="15"/>
  <c r="X134" i="15"/>
  <c r="Y184" i="15"/>
  <c r="X184" i="15"/>
  <c r="Y183" i="15"/>
  <c r="X183" i="15"/>
  <c r="Y182" i="15"/>
  <c r="X182" i="15"/>
  <c r="Y189" i="15"/>
  <c r="X189" i="15"/>
  <c r="Y108" i="15"/>
  <c r="X108" i="15"/>
  <c r="X148" i="15"/>
  <c r="Y97" i="15"/>
  <c r="X97" i="15"/>
  <c r="X137" i="15"/>
  <c r="Y186" i="15"/>
  <c r="X186" i="15"/>
  <c r="X101" i="15"/>
  <c r="Y101" i="15"/>
  <c r="X141" i="15"/>
  <c r="U30" i="4"/>
  <c r="U8" i="20" l="1"/>
  <c r="U29" i="20"/>
  <c r="W95" i="15"/>
  <c r="W135" i="15"/>
  <c r="W175" i="15" s="1"/>
  <c r="W107" i="15"/>
  <c r="W147" i="15"/>
  <c r="W187" i="15" s="1"/>
  <c r="V4" i="18"/>
  <c r="U41" i="20" s="1"/>
  <c r="U42" i="20" s="1"/>
  <c r="U23" i="14"/>
  <c r="U41" i="4"/>
  <c r="U52" i="4" s="1"/>
  <c r="W96" i="15"/>
  <c r="W136" i="15"/>
  <c r="W176" i="15" s="1"/>
  <c r="U159" i="15"/>
  <c r="U199" i="15" s="1"/>
  <c r="Y30" i="13"/>
  <c r="Y42" i="13"/>
  <c r="Y54" i="13" s="1"/>
  <c r="W44" i="13"/>
  <c r="W56" i="13" s="1"/>
  <c r="X107" i="15"/>
  <c r="Y107" i="15"/>
  <c r="X147" i="15"/>
  <c r="Y188" i="15"/>
  <c r="X188" i="15"/>
  <c r="Y180" i="15"/>
  <c r="X180" i="15"/>
  <c r="X96" i="15"/>
  <c r="Y96" i="15"/>
  <c r="X136" i="15"/>
  <c r="Y177" i="15"/>
  <c r="X177" i="15"/>
  <c r="X95" i="15"/>
  <c r="Y95" i="15"/>
  <c r="X135" i="15"/>
  <c r="Y174" i="15"/>
  <c r="X174" i="15"/>
  <c r="Y168" i="15"/>
  <c r="X168" i="15"/>
  <c r="AA30" i="13"/>
  <c r="AA42" i="13"/>
  <c r="AB54" i="13" s="1"/>
  <c r="Y181" i="15"/>
  <c r="X181" i="15"/>
  <c r="Z30" i="13"/>
  <c r="Z42" i="13"/>
  <c r="U6" i="20" l="1"/>
  <c r="U47" i="14"/>
  <c r="U9" i="20"/>
  <c r="V9" i="20"/>
  <c r="U49" i="20"/>
  <c r="U48" i="20"/>
  <c r="AA54" i="13"/>
  <c r="Z54" i="13"/>
  <c r="X32" i="13"/>
  <c r="X44" i="13"/>
  <c r="X56" i="13" s="1"/>
  <c r="V119" i="15"/>
  <c r="V159" i="15"/>
  <c r="V199" i="15" s="1"/>
  <c r="U21" i="4"/>
  <c r="U42" i="4"/>
  <c r="U53" i="4" s="1"/>
  <c r="U31" i="4"/>
  <c r="Y175" i="15"/>
  <c r="X175" i="15"/>
  <c r="Y176" i="15"/>
  <c r="X176" i="15"/>
  <c r="Y187" i="15"/>
  <c r="X187" i="15"/>
  <c r="V5" i="18"/>
  <c r="W23" i="13"/>
  <c r="W34" i="13"/>
  <c r="U7" i="20" s="1"/>
  <c r="W46" i="13"/>
  <c r="U10" i="20" s="1"/>
  <c r="U81" i="15"/>
  <c r="U161" i="15"/>
  <c r="U201" i="15" s="1"/>
  <c r="U121" i="15"/>
  <c r="V6" i="20" l="1"/>
  <c r="V47" i="14"/>
  <c r="W41" i="4"/>
  <c r="X52" i="4" s="1"/>
  <c r="X30" i="4"/>
  <c r="W58" i="13"/>
  <c r="U11" i="20" s="1"/>
  <c r="W30" i="4"/>
  <c r="V30" i="4"/>
  <c r="V41" i="4"/>
  <c r="V52" i="4" s="1"/>
  <c r="X119" i="15"/>
  <c r="Y32" i="13"/>
  <c r="Y44" i="13"/>
  <c r="Y56" i="13" s="1"/>
  <c r="W119" i="15"/>
  <c r="W159" i="15"/>
  <c r="W199" i="15" s="1"/>
  <c r="Z32" i="13"/>
  <c r="Z44" i="13"/>
  <c r="V21" i="4"/>
  <c r="V42" i="4"/>
  <c r="V53" i="4" s="1"/>
  <c r="V31" i="4"/>
  <c r="V121" i="15"/>
  <c r="V81" i="15"/>
  <c r="V161" i="15"/>
  <c r="V201" i="15" s="1"/>
  <c r="X46" i="13"/>
  <c r="V10" i="20" s="1"/>
  <c r="W5" i="18"/>
  <c r="X34" i="13"/>
  <c r="V7" i="20" s="1"/>
  <c r="X23" i="13"/>
  <c r="W6" i="20" l="1"/>
  <c r="W47" i="14"/>
  <c r="AA44" i="13"/>
  <c r="AB56" i="13" s="1"/>
  <c r="AB32" i="13"/>
  <c r="X58" i="13"/>
  <c r="V11" i="20" s="1"/>
  <c r="W52" i="4"/>
  <c r="AA32" i="13"/>
  <c r="X159" i="15"/>
  <c r="X199" i="15" s="1"/>
  <c r="Y119" i="15"/>
  <c r="X5" i="18"/>
  <c r="Y23" i="13"/>
  <c r="Y34" i="13"/>
  <c r="W7" i="20" s="1"/>
  <c r="Y46" i="13"/>
  <c r="W10" i="20" s="1"/>
  <c r="W121" i="15"/>
  <c r="W81" i="15"/>
  <c r="W161" i="15"/>
  <c r="W201" i="15" s="1"/>
  <c r="Z56" i="13"/>
  <c r="W21" i="4"/>
  <c r="W42" i="4"/>
  <c r="W53" i="4" s="1"/>
  <c r="W31" i="4"/>
  <c r="AA56" i="13" l="1"/>
  <c r="Y199" i="15"/>
  <c r="Y58" i="13"/>
  <c r="W11" i="20" s="1"/>
  <c r="Y31" i="4" l="1"/>
  <c r="X21" i="4" l="1"/>
  <c r="X31" i="4"/>
  <c r="X42" i="4"/>
  <c r="Z34" i="13" l="1"/>
  <c r="X47" i="14"/>
  <c r="X53" i="4"/>
  <c r="Y53" i="4"/>
  <c r="X7" i="20"/>
  <c r="X6" i="20"/>
  <c r="Z46" i="13"/>
  <c r="X10" i="20" s="1"/>
  <c r="Y5" i="18"/>
  <c r="X120" i="15"/>
  <c r="X160" i="15"/>
  <c r="X200" i="15" s="1"/>
  <c r="Z33" i="13"/>
  <c r="Z45" i="13"/>
  <c r="Z57" i="13" s="1"/>
  <c r="X81" i="15"/>
  <c r="X121" i="15"/>
  <c r="X161" i="15"/>
  <c r="X201" i="15" s="1"/>
  <c r="Z23" i="13"/>
  <c r="Z58" i="13" l="1"/>
  <c r="X11" i="20" s="1"/>
  <c r="Y6" i="20" l="1"/>
  <c r="AB33" i="13"/>
  <c r="AB34" i="13"/>
  <c r="Z7" i="20" s="1"/>
  <c r="AA34" i="13"/>
  <c r="Y7" i="20" s="1"/>
  <c r="AA46" i="13" l="1"/>
  <c r="AB58" i="13" s="1"/>
  <c r="Z11" i="20" s="1"/>
  <c r="Y81" i="15"/>
  <c r="AA45" i="13"/>
  <c r="Y160" i="15"/>
  <c r="Z200" i="15" s="1"/>
  <c r="Z5" i="18"/>
  <c r="Y120" i="15"/>
  <c r="AA23" i="13"/>
  <c r="Y121" i="15"/>
  <c r="AA33" i="13"/>
  <c r="Y161" i="15"/>
  <c r="Z201" i="15" s="1"/>
  <c r="AA58" i="13" l="1"/>
  <c r="Y11" i="20" s="1"/>
  <c r="Y10" i="20"/>
  <c r="Y200" i="15"/>
  <c r="Y201" i="15"/>
  <c r="AB57" i="13"/>
  <c r="AA57" i="13"/>
  <c r="AD33" i="13" l="1"/>
  <c r="AB120" i="15" l="1"/>
  <c r="AB200" i="15" l="1"/>
  <c r="AB175" i="15"/>
  <c r="AD57" i="13"/>
  <c r="AB199" i="15" l="1"/>
  <c r="AB121" i="15" l="1"/>
  <c r="AB281" i="15"/>
  <c r="AB270" i="15"/>
  <c r="AB253" i="15"/>
  <c r="AB256" i="15"/>
  <c r="AB252" i="15"/>
  <c r="AB251" i="15"/>
  <c r="AB272" i="15"/>
  <c r="AB269" i="15"/>
  <c r="AB261" i="15"/>
  <c r="AB255" i="15"/>
  <c r="AB274" i="15"/>
  <c r="AB262" i="15"/>
  <c r="AB249" i="15"/>
  <c r="AB279" i="15"/>
  <c r="AB263" i="15"/>
  <c r="AB267" i="15"/>
  <c r="AB260" i="15"/>
  <c r="AB265" i="15"/>
  <c r="AB250" i="15"/>
  <c r="AB271" i="15"/>
  <c r="AB248" i="15"/>
  <c r="AB275" i="15"/>
  <c r="AB268" i="15"/>
  <c r="AB254" i="15"/>
  <c r="AB264" i="15"/>
  <c r="AB273" i="15"/>
  <c r="AB266" i="15"/>
  <c r="AB280" i="15"/>
  <c r="AD34" i="13"/>
  <c r="AB7" i="20" s="1"/>
  <c r="AB5" i="18"/>
  <c r="AD58" i="13"/>
  <c r="AB11" i="20" s="1"/>
  <c r="AB201" i="15" l="1"/>
  <c r="AA65" i="14" l="1"/>
  <c r="Z88" i="14" l="1"/>
  <c r="AA111" i="14" s="1"/>
  <c r="Z65" i="14"/>
  <c r="AA64" i="14"/>
  <c r="AA68" i="14"/>
  <c r="AA59" i="14" l="1"/>
  <c r="AA57" i="14"/>
  <c r="AA60" i="14"/>
  <c r="Z91" i="14"/>
  <c r="AA114" i="14" s="1"/>
  <c r="Z68" i="14"/>
  <c r="AA67" i="14"/>
  <c r="Z87" i="14"/>
  <c r="AA110" i="14" s="1"/>
  <c r="Z64" i="14"/>
  <c r="AA63" i="14"/>
  <c r="AA61" i="14"/>
  <c r="Z111" i="14"/>
  <c r="Z114" i="14" l="1"/>
  <c r="Z80" i="14"/>
  <c r="AA103" i="14" s="1"/>
  <c r="Z57" i="14"/>
  <c r="Z84" i="14"/>
  <c r="AA107" i="14" s="1"/>
  <c r="Z61" i="14"/>
  <c r="Z83" i="14"/>
  <c r="AA106" i="14" s="1"/>
  <c r="Z60" i="14"/>
  <c r="AA58" i="14"/>
  <c r="Z90" i="14"/>
  <c r="AA113" i="14" s="1"/>
  <c r="Z67" i="14"/>
  <c r="Z82" i="14"/>
  <c r="AA105" i="14" s="1"/>
  <c r="Z59" i="14"/>
  <c r="Z86" i="14"/>
  <c r="AA109" i="14" s="1"/>
  <c r="Z63" i="14"/>
  <c r="AA56" i="14"/>
  <c r="Z110" i="14"/>
  <c r="Z38" i="14" l="1"/>
  <c r="AA62" i="14" s="1"/>
  <c r="AA66" i="14"/>
  <c r="Z85" i="14"/>
  <c r="AA108" i="14" s="1"/>
  <c r="Z62" i="14"/>
  <c r="Z107" i="14"/>
  <c r="Z109" i="14"/>
  <c r="AA55" i="14"/>
  <c r="Z81" i="14"/>
  <c r="AA104" i="14" s="1"/>
  <c r="Z58" i="14"/>
  <c r="Z105" i="14"/>
  <c r="Z103" i="14"/>
  <c r="Z79" i="14"/>
  <c r="AA102" i="14" s="1"/>
  <c r="Z56" i="14"/>
  <c r="Z89" i="14"/>
  <c r="AA112" i="14" s="1"/>
  <c r="Z66" i="14"/>
  <c r="Z106" i="14"/>
  <c r="Z113" i="14"/>
  <c r="AA54" i="14" l="1"/>
  <c r="Z112" i="14"/>
  <c r="Z104" i="14"/>
  <c r="Z102" i="14"/>
  <c r="Z78" i="14"/>
  <c r="AA101" i="14" s="1"/>
  <c r="Z55" i="14"/>
  <c r="Z108" i="14"/>
  <c r="Z77" i="14" l="1"/>
  <c r="AA100" i="14" s="1"/>
  <c r="Z54" i="14"/>
  <c r="Z101" i="14"/>
  <c r="Z100" i="14" l="1"/>
  <c r="AA69" i="14" l="1"/>
  <c r="Z47" i="14" l="1"/>
  <c r="Z46" i="14"/>
  <c r="Z92" i="14"/>
  <c r="AA115" i="14" s="1"/>
  <c r="Z69" i="14"/>
  <c r="Z11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B4" authorId="0" shapeId="0" xr:uid="{F3D3E91A-04AE-44E8-A4AB-5B790E2D7FDE}">
      <text>
        <r>
          <rPr>
            <b/>
            <sz val="9"/>
            <color indexed="81"/>
            <rFont val="Tahoma"/>
            <family val="2"/>
          </rPr>
          <t>HP:</t>
        </r>
        <r>
          <rPr>
            <sz val="9"/>
            <color indexed="81"/>
            <rFont val="Tahoma"/>
            <family val="2"/>
          </rPr>
          <t xml:space="preserve">
Estimation des CNT</t>
        </r>
      </text>
    </comment>
    <comment ref="AC4" authorId="0" shapeId="0" xr:uid="{1A6C6FC8-EC3D-42DB-BA8B-F90EDCB6BDD1}">
      <text>
        <r>
          <rPr>
            <b/>
            <sz val="9"/>
            <color indexed="81"/>
            <rFont val="Tahoma"/>
            <family val="2"/>
          </rPr>
          <t>HP:</t>
        </r>
        <r>
          <rPr>
            <sz val="9"/>
            <color indexed="81"/>
            <rFont val="Tahoma"/>
            <family val="2"/>
          </rPr>
          <t xml:space="preserve">
Estimation des CNT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B5" authorId="0" shapeId="0" xr:uid="{42D27D79-1474-4D28-98AB-DB8A3B693B9E}">
      <text>
        <r>
          <rPr>
            <b/>
            <sz val="9"/>
            <color indexed="81"/>
            <rFont val="Tahoma"/>
            <family val="2"/>
          </rPr>
          <t>HP:</t>
        </r>
        <r>
          <rPr>
            <sz val="9"/>
            <color indexed="81"/>
            <rFont val="Tahoma"/>
            <family val="2"/>
          </rPr>
          <t xml:space="preserve">
CNT</t>
        </r>
      </text>
    </comment>
    <comment ref="AC5" authorId="0" shapeId="0" xr:uid="{95AB2F79-6AB8-4268-BF28-4E0EE3B1FA57}">
      <text>
        <r>
          <rPr>
            <b/>
            <sz val="9"/>
            <color indexed="81"/>
            <rFont val="Tahoma"/>
            <family val="2"/>
          </rPr>
          <t>HP:</t>
        </r>
        <r>
          <rPr>
            <sz val="9"/>
            <color indexed="81"/>
            <rFont val="Tahoma"/>
            <family val="2"/>
          </rPr>
          <t xml:space="preserve">
CNT</t>
        </r>
      </text>
    </comment>
  </commentList>
</comments>
</file>

<file path=xl/sharedStrings.xml><?xml version="1.0" encoding="utf-8"?>
<sst xmlns="http://schemas.openxmlformats.org/spreadsheetml/2006/main" count="3506" uniqueCount="453">
  <si>
    <t>Code</t>
  </si>
  <si>
    <t>Libellé FR</t>
  </si>
  <si>
    <t xml:space="preserve">Consommatio Finale </t>
  </si>
  <si>
    <t>Menage</t>
  </si>
  <si>
    <t>Admistration Publique</t>
  </si>
  <si>
    <t>ISBSLM</t>
  </si>
  <si>
    <t xml:space="preserve">Formation Brut de Capitale </t>
  </si>
  <si>
    <t>FBCF</t>
  </si>
  <si>
    <t>Exportations</t>
  </si>
  <si>
    <t xml:space="preserve">        Biens </t>
  </si>
  <si>
    <t xml:space="preserve">        Services</t>
  </si>
  <si>
    <t>Importations</t>
  </si>
  <si>
    <t>Produit Interieur Brut</t>
  </si>
  <si>
    <t>Production</t>
  </si>
  <si>
    <t>Consommations Intermédiaires</t>
  </si>
  <si>
    <t>Valeur ajoutée</t>
  </si>
  <si>
    <t>Impôts et taxes sur les produits, net des subventions</t>
  </si>
  <si>
    <t>P</t>
  </si>
  <si>
    <t>CI</t>
  </si>
  <si>
    <t>VA</t>
  </si>
  <si>
    <t>IPRO</t>
  </si>
  <si>
    <t>PIB</t>
  </si>
  <si>
    <t>Ecart statistique (écart de chainage)</t>
  </si>
  <si>
    <t>CF</t>
  </si>
  <si>
    <t>CFMen</t>
  </si>
  <si>
    <t>CFApu</t>
  </si>
  <si>
    <t>CFIsblsm</t>
  </si>
  <si>
    <t>FBC</t>
  </si>
  <si>
    <t>Formation Brute de Capital Fixe</t>
  </si>
  <si>
    <t>Variation des Stocks</t>
  </si>
  <si>
    <t>VS</t>
  </si>
  <si>
    <t>AqObjVal</t>
  </si>
  <si>
    <t xml:space="preserve">Aquisitions  moins cessions d'objets de valeur </t>
  </si>
  <si>
    <t>X-M</t>
  </si>
  <si>
    <t>X</t>
  </si>
  <si>
    <t>Exportations nettes</t>
  </si>
  <si>
    <t>Xb</t>
  </si>
  <si>
    <t>Xs</t>
  </si>
  <si>
    <t>M</t>
  </si>
  <si>
    <t>Mb</t>
  </si>
  <si>
    <t>Ms</t>
  </si>
  <si>
    <t>Rémunération des salariés</t>
  </si>
  <si>
    <t>Excedente brute des explotations/revenue mixte</t>
  </si>
  <si>
    <t>RS</t>
  </si>
  <si>
    <t>EBE</t>
  </si>
  <si>
    <t>Impôts sur la production et les importations, nets de subventions</t>
  </si>
  <si>
    <t>IPM</t>
  </si>
  <si>
    <t>A</t>
  </si>
  <si>
    <t>Secteur primaire</t>
  </si>
  <si>
    <t>A1</t>
  </si>
  <si>
    <t>Agriculture</t>
  </si>
  <si>
    <t>A2</t>
  </si>
  <si>
    <t>A3</t>
  </si>
  <si>
    <t>A4</t>
  </si>
  <si>
    <t>Pêche et aquaculture</t>
  </si>
  <si>
    <t>B</t>
  </si>
  <si>
    <t>Secteur secondaire</t>
  </si>
  <si>
    <t>B1</t>
  </si>
  <si>
    <t>Activites extractives</t>
  </si>
  <si>
    <t>B2</t>
  </si>
  <si>
    <t>Agroalimentaire</t>
  </si>
  <si>
    <t>B4</t>
  </si>
  <si>
    <t>Electricité - Eau - Assainissement</t>
  </si>
  <si>
    <t>B5</t>
  </si>
  <si>
    <t>Construction</t>
  </si>
  <si>
    <t>C</t>
  </si>
  <si>
    <t>Secteur tertiaire</t>
  </si>
  <si>
    <t>C1</t>
  </si>
  <si>
    <t>Commerce et réparation</t>
  </si>
  <si>
    <t>C2</t>
  </si>
  <si>
    <t>Transport et entreposage</t>
  </si>
  <si>
    <t>C3</t>
  </si>
  <si>
    <t>Hébergement et restauration</t>
  </si>
  <si>
    <t>C4</t>
  </si>
  <si>
    <t>Information et communication</t>
  </si>
  <si>
    <t>C5</t>
  </si>
  <si>
    <t>Services Financiers et assurances</t>
  </si>
  <si>
    <t>C6</t>
  </si>
  <si>
    <t>Activités immobilières</t>
  </si>
  <si>
    <t>C7</t>
  </si>
  <si>
    <t>C8</t>
  </si>
  <si>
    <t>Services d'éducation</t>
  </si>
  <si>
    <t>T1</t>
  </si>
  <si>
    <t xml:space="preserve">Total </t>
  </si>
  <si>
    <t>D</t>
  </si>
  <si>
    <t>Impots et taxes nets sur les produits</t>
  </si>
  <si>
    <t>T2</t>
  </si>
  <si>
    <t xml:space="preserve">Consommation Finale </t>
  </si>
  <si>
    <t>01</t>
  </si>
  <si>
    <t>02</t>
  </si>
  <si>
    <t>03</t>
  </si>
  <si>
    <t>04</t>
  </si>
  <si>
    <t>05</t>
  </si>
  <si>
    <t>06</t>
  </si>
  <si>
    <t>07</t>
  </si>
  <si>
    <t>08</t>
  </si>
  <si>
    <t>09</t>
  </si>
  <si>
    <t>10</t>
  </si>
  <si>
    <t>11</t>
  </si>
  <si>
    <t>12</t>
  </si>
  <si>
    <t>13</t>
  </si>
  <si>
    <t>Produits alimentaires et boissons non alcoolisées</t>
  </si>
  <si>
    <t>Boissons alcoolisées, tabacs et stupéfiants</t>
  </si>
  <si>
    <t>Articles d'habillements et chaussures</t>
  </si>
  <si>
    <t>Logement, eau, électricité, gaz et autres combustibles</t>
  </si>
  <si>
    <t>Meubles, articles de ménage et entretien courant de I'habitation</t>
  </si>
  <si>
    <t>Santé</t>
  </si>
  <si>
    <t>Transport</t>
  </si>
  <si>
    <t>Loisirs, sports et cultures</t>
  </si>
  <si>
    <t>Restauration et services d'hébergement</t>
  </si>
  <si>
    <t>Assurance et services financiers</t>
  </si>
  <si>
    <t>Soins personnels, protection sociale et biens et services divers</t>
  </si>
  <si>
    <t>T</t>
  </si>
  <si>
    <t xml:space="preserve">Bâtiments et ouvrages de génie civil </t>
  </si>
  <si>
    <t>Bâtiments</t>
  </si>
  <si>
    <t>Ouvrages de génie civil</t>
  </si>
  <si>
    <t>Machines et équipements</t>
  </si>
  <si>
    <t>Matériels de transport</t>
  </si>
  <si>
    <t xml:space="preserve">Équipements TIC </t>
  </si>
  <si>
    <t>Autres machines et équipements</t>
  </si>
  <si>
    <t xml:space="preserve">Systèmes d’armes </t>
  </si>
  <si>
    <t xml:space="preserve">Ressources biologiques cultivées </t>
  </si>
  <si>
    <t xml:space="preserve">Ressources animales fournissant une production de façon répétée </t>
  </si>
  <si>
    <t>Arbres, végétaux et plantes fournissant une production de façon répétée</t>
  </si>
  <si>
    <t xml:space="preserve">Coûts du transfert de propriété d’actifs </t>
  </si>
  <si>
    <t xml:space="preserve">Droits de propriété intellectuelle </t>
  </si>
  <si>
    <t>Recherche-Développement</t>
  </si>
  <si>
    <t xml:space="preserve">Prospection minière et évaluation </t>
  </si>
  <si>
    <t>Logiciels et bases de données</t>
  </si>
  <si>
    <t>Œuvres récréatives, littéraires ou artistiques originales</t>
  </si>
  <si>
    <t>Autres droits de propriété intellectuelle</t>
  </si>
  <si>
    <t>01.1</t>
  </si>
  <si>
    <t>01.2</t>
  </si>
  <si>
    <t>02.1</t>
  </si>
  <si>
    <t>02.2</t>
  </si>
  <si>
    <t>02.3</t>
  </si>
  <si>
    <t>04.1</t>
  </si>
  <si>
    <t>04.2</t>
  </si>
  <si>
    <t>06.1</t>
  </si>
  <si>
    <t>06.2</t>
  </si>
  <si>
    <t>06.3</t>
  </si>
  <si>
    <t>06.4</t>
  </si>
  <si>
    <t>06.5</t>
  </si>
  <si>
    <t>Produits de l'agriculture, y.c élevage, chasse et pêche</t>
  </si>
  <si>
    <t>Céréales</t>
  </si>
  <si>
    <t>Légumes et tubercules alimentaires</t>
  </si>
  <si>
    <t>Fruits et noix commestibles</t>
  </si>
  <si>
    <t>Cajou</t>
  </si>
  <si>
    <t>Autres fruits et noix</t>
  </si>
  <si>
    <t>Animaux vivants</t>
  </si>
  <si>
    <t>Produits de la pêche</t>
  </si>
  <si>
    <t>Bois, bûches et autres produits de l'exploitation fôrestière</t>
  </si>
  <si>
    <t xml:space="preserve">  Autres produits agricoles</t>
  </si>
  <si>
    <t>Produits de l'extraction</t>
  </si>
  <si>
    <t>Produits transformés</t>
  </si>
  <si>
    <t>Riz décortiqué</t>
  </si>
  <si>
    <t>Autres produits du travail des grains</t>
  </si>
  <si>
    <t>Produits de la pêche transformée</t>
  </si>
  <si>
    <t>Boissons et tabacs</t>
  </si>
  <si>
    <t>Autres produits alimentaires transformés</t>
  </si>
  <si>
    <t>Produits pétroliers raffinés</t>
  </si>
  <si>
    <t>Produits pharmaceutiques et chimiques</t>
  </si>
  <si>
    <t>Produits céramiques</t>
  </si>
  <si>
    <t>Produits métalliques</t>
  </si>
  <si>
    <t>Equipements TIC</t>
  </si>
  <si>
    <t>Matériel de transport</t>
  </si>
  <si>
    <t>Autres biens</t>
  </si>
  <si>
    <t>Services</t>
  </si>
  <si>
    <t>Transport et entreprosage</t>
  </si>
  <si>
    <t>Assurances et services financiers</t>
  </si>
  <si>
    <t>Autres services</t>
  </si>
  <si>
    <t>A3.1</t>
  </si>
  <si>
    <t>A3.2</t>
  </si>
  <si>
    <t>A5</t>
  </si>
  <si>
    <t>A6</t>
  </si>
  <si>
    <t>A7</t>
  </si>
  <si>
    <t>C1.1</t>
  </si>
  <si>
    <t>C1.2</t>
  </si>
  <si>
    <t>C1.3</t>
  </si>
  <si>
    <t>C1.4</t>
  </si>
  <si>
    <t>C1.5</t>
  </si>
  <si>
    <t>C6.1</t>
  </si>
  <si>
    <t>C6.2</t>
  </si>
  <si>
    <t>C6.3</t>
  </si>
  <si>
    <t>D1</t>
  </si>
  <si>
    <t>D2</t>
  </si>
  <si>
    <t>D3</t>
  </si>
  <si>
    <t>D4</t>
  </si>
  <si>
    <t xml:space="preserve">PIB </t>
  </si>
  <si>
    <t xml:space="preserve"> +Revenus nets des facteurs </t>
  </si>
  <si>
    <t>=RNB</t>
  </si>
  <si>
    <t>=RNBD</t>
  </si>
  <si>
    <t>=Epargne nationale brute</t>
  </si>
  <si>
    <t xml:space="preserve"> +transferts de capital nets </t>
  </si>
  <si>
    <t>=Epargne brute disponible</t>
  </si>
  <si>
    <t>-Formation brute de capital</t>
  </si>
  <si>
    <t xml:space="preserve">=Cap.(+)/Bes.(-) de financ. </t>
  </si>
  <si>
    <t>Produit intérieur brut</t>
  </si>
  <si>
    <t xml:space="preserve"> =Revenu National Brut</t>
  </si>
  <si>
    <t xml:space="preserve"> +RNF</t>
  </si>
  <si>
    <t xml:space="preserve"> +Transferts courants  nets </t>
  </si>
  <si>
    <t xml:space="preserve"> +TRF</t>
  </si>
  <si>
    <t xml:space="preserve"> = Revenu National Disponible Brut</t>
  </si>
  <si>
    <t xml:space="preserve"> -Consommation Finale</t>
  </si>
  <si>
    <t xml:space="preserve"> -CF</t>
  </si>
  <si>
    <t xml:space="preserve"> =ENB</t>
  </si>
  <si>
    <t xml:space="preserve"> +TrKtalNets</t>
  </si>
  <si>
    <t xml:space="preserve"> =EBD</t>
  </si>
  <si>
    <t xml:space="preserve"> -FBCF</t>
  </si>
  <si>
    <t xml:space="preserve"> =Capactité(+) / Besoin de financement(-)</t>
  </si>
  <si>
    <t>Nature de la balance</t>
  </si>
  <si>
    <t xml:space="preserve">Balance commerciale </t>
  </si>
  <si>
    <t xml:space="preserve">+ revenus et transferts nets </t>
  </si>
  <si>
    <t>= Balance courante</t>
  </si>
  <si>
    <t xml:space="preserve">+ Transferts nets de capitaux </t>
  </si>
  <si>
    <t>A1.1</t>
  </si>
  <si>
    <t>Agriculture hors égrenage de coton</t>
  </si>
  <si>
    <t>A1.2</t>
  </si>
  <si>
    <t>Egrenage de coton</t>
  </si>
  <si>
    <t>Elevage</t>
  </si>
  <si>
    <t>Sylviculture et chasse</t>
  </si>
  <si>
    <t>B1.1</t>
  </si>
  <si>
    <t>Extraction de minerais d'or</t>
  </si>
  <si>
    <t>B1.2</t>
  </si>
  <si>
    <t>Autres activités extractives</t>
  </si>
  <si>
    <t>B1.3</t>
  </si>
  <si>
    <t>Prospection minière et autres activités de soutien</t>
  </si>
  <si>
    <t>Activités manufacturières</t>
  </si>
  <si>
    <t>B2.1</t>
  </si>
  <si>
    <t>B2.2</t>
  </si>
  <si>
    <t>Fabrication de textiles et articles d'habillements</t>
  </si>
  <si>
    <t>B2.3</t>
  </si>
  <si>
    <t>Fabrication de produits minéraux</t>
  </si>
  <si>
    <t>B2.4</t>
  </si>
  <si>
    <t>Autres industries manufacturières</t>
  </si>
  <si>
    <t>Activités professionnelles, scientifiques, techniques, Services de soutien et de bureau</t>
  </si>
  <si>
    <t>Services d'administration publique et autres services collectifs ou personnels</t>
  </si>
  <si>
    <t>C8.1</t>
  </si>
  <si>
    <t>dont administrations publiques</t>
  </si>
  <si>
    <t>C8.2</t>
  </si>
  <si>
    <t>dont institutions sans but lucratifs au service des ménages</t>
  </si>
  <si>
    <t>C8.3</t>
  </si>
  <si>
    <t>dont Privé</t>
  </si>
  <si>
    <t>Ecart statistique</t>
  </si>
  <si>
    <t>Population totale</t>
  </si>
  <si>
    <t>Année</t>
  </si>
  <si>
    <t>Production Intérieur Brut (PIB)  (en milliards de FCFA)</t>
  </si>
  <si>
    <t>Optique production</t>
  </si>
  <si>
    <t>Somme des valeurs ajoutées</t>
  </si>
  <si>
    <t>Primaire</t>
  </si>
  <si>
    <t>Secondaire</t>
  </si>
  <si>
    <t>Tertiaire</t>
  </si>
  <si>
    <t>Optique demande</t>
  </si>
  <si>
    <t>Consommation finale</t>
  </si>
  <si>
    <t>Optique revenus</t>
  </si>
  <si>
    <t>Ratios économiques</t>
  </si>
  <si>
    <t>PIB/Tête prix courant (en milliers de FCFA)</t>
  </si>
  <si>
    <t>Consommation des ménages / PIB</t>
  </si>
  <si>
    <t>Consommation Publique / PIB</t>
  </si>
  <si>
    <t>Solde commercial/PIB</t>
  </si>
  <si>
    <t>Taux d'ouverture</t>
  </si>
  <si>
    <t>Revenu national et dépenses</t>
  </si>
  <si>
    <t>Taux de croissance de la population</t>
  </si>
  <si>
    <t>-Revenus des facteurs de production (salaires, EBE,revenus primaire)</t>
  </si>
  <si>
    <t>=Revenu national brut</t>
  </si>
  <si>
    <t>+Transferts courants nets</t>
  </si>
  <si>
    <t>-Dépenses de consommation finale</t>
  </si>
  <si>
    <t>-Formation brute de capital fixe</t>
  </si>
  <si>
    <t xml:space="preserve">+Transferts de capital nets </t>
  </si>
  <si>
    <t xml:space="preserve">Population totale </t>
  </si>
  <si>
    <t>CODE</t>
  </si>
  <si>
    <t>LIBELLE</t>
  </si>
  <si>
    <t>ZZZSF3100A0GP</t>
  </si>
  <si>
    <t>Cours du dollar US</t>
  </si>
  <si>
    <t>ZZZSF3109A0GP</t>
  </si>
  <si>
    <t>Cours de la Livre sterling</t>
  </si>
  <si>
    <t>ZZZSF3112A0GP</t>
  </si>
  <si>
    <t>Cours du Yen</t>
  </si>
  <si>
    <t>ZZZSF3129A0GP</t>
  </si>
  <si>
    <t>Cours du Franc suisse</t>
  </si>
  <si>
    <t>ZZZSF3138A0GP</t>
  </si>
  <si>
    <t>Cours du Dollar canadien</t>
  </si>
  <si>
    <t>ZZZSF3141A0GP</t>
  </si>
  <si>
    <t>Cours du DTS (FMI)</t>
  </si>
  <si>
    <t>ZZZSF3144A0GP</t>
  </si>
  <si>
    <t>Cours du Naira</t>
  </si>
  <si>
    <t>ZZZSF3148A0GP</t>
  </si>
  <si>
    <t>Cours du Cedi</t>
  </si>
  <si>
    <t>ZZZSF3157A0GP</t>
  </si>
  <si>
    <t>Cours du Dalasi</t>
  </si>
  <si>
    <t>ZZZSF3161A0GP</t>
  </si>
  <si>
    <t>Cours du franc Guineen</t>
  </si>
  <si>
    <t>-</t>
  </si>
  <si>
    <t>ZZZSF3170A0GP</t>
  </si>
  <si>
    <t>Cours du yuan chinois</t>
  </si>
  <si>
    <t>ZZZSF3172A0GP</t>
  </si>
  <si>
    <t>Sommaire</t>
  </si>
  <si>
    <t>Burkina Faso</t>
  </si>
  <si>
    <t>Tableau 0</t>
  </si>
  <si>
    <t>Taux de change (dollar US)</t>
  </si>
  <si>
    <t>Autres statistiques importantes</t>
  </si>
  <si>
    <r>
      <rPr>
        <b/>
        <i/>
        <sz val="11"/>
        <color theme="1"/>
        <rFont val="Times New Roman"/>
        <family val="1"/>
      </rPr>
      <t>Source</t>
    </r>
    <r>
      <rPr>
        <i/>
        <sz val="11"/>
        <color theme="1"/>
        <rFont val="Times New Roman"/>
        <family val="1"/>
      </rPr>
      <t>: Banque centrale des Etats de l'Afrique de l'ouest (BCEAO)</t>
    </r>
  </si>
  <si>
    <t>Excedent brut d'exploitation/revenu mixte</t>
  </si>
  <si>
    <t>=Revenu disponible brut</t>
  </si>
  <si>
    <t>PIB/Tête prix courant (en dollar US)</t>
  </si>
  <si>
    <t>Liens utiles</t>
  </si>
  <si>
    <t>www.insd.bf</t>
  </si>
  <si>
    <t>www.bceao.int</t>
  </si>
  <si>
    <t>Source : Institut National de la Statistique et de la Démographie, Burkina Faso</t>
  </si>
  <si>
    <t>Métadonnées</t>
  </si>
  <si>
    <t>Tableau 1.1:</t>
  </si>
  <si>
    <t xml:space="preserve"> Produit Intérieur Brut (PIB) selon l'optique production</t>
  </si>
  <si>
    <t>Tableau 1.2:</t>
  </si>
  <si>
    <t xml:space="preserve">Tableau 1.3: </t>
  </si>
  <si>
    <t>Produit Intérieur Brut (PIB) selon l'optique production</t>
  </si>
  <si>
    <t xml:space="preserve"> Taux de croissance en volume (en pourcentage)</t>
  </si>
  <si>
    <t xml:space="preserve">Tableau 1.4: </t>
  </si>
  <si>
    <t xml:space="preserve">Tableau 1.5: </t>
  </si>
  <si>
    <t xml:space="preserve">Tableau 2.1: </t>
  </si>
  <si>
    <t>Produit Intérieur Brut (PIB) selon l'optique dépenses</t>
  </si>
  <si>
    <t xml:space="preserve">Tableau 2.2: </t>
  </si>
  <si>
    <t>Produit Intérieur Brut (PIB) selon l'optique dépense</t>
  </si>
  <si>
    <t xml:space="preserve">Tableau 2.3: </t>
  </si>
  <si>
    <t>Taux de croissance en volume (en pourcentage)</t>
  </si>
  <si>
    <t xml:space="preserve">Tableau 2.4: </t>
  </si>
  <si>
    <t xml:space="preserve">Tableau 2.5: </t>
  </si>
  <si>
    <t>Structure / contribution à la formation du PIB en volume (en pourcentage)</t>
  </si>
  <si>
    <t xml:space="preserve">Tableau 2.6: </t>
  </si>
  <si>
    <t xml:space="preserve">Tableau 2.7: </t>
  </si>
  <si>
    <t>Contributions à la croissance du PIB en volume (en pourcentage)</t>
  </si>
  <si>
    <t xml:space="preserve">Tableau 3.1: </t>
  </si>
  <si>
    <t>Produit Intérieur Brut (PIB) selon l'optique revenu</t>
  </si>
  <si>
    <t xml:space="preserve">Tableau 3.2: </t>
  </si>
  <si>
    <t xml:space="preserve">Tableau 3.3: </t>
  </si>
  <si>
    <t xml:space="preserve">Tableau 3.4: </t>
  </si>
  <si>
    <t xml:space="preserve">Tableau 3.5: </t>
  </si>
  <si>
    <t xml:space="preserve">Tableau 4.1: </t>
  </si>
  <si>
    <t>Valeur ajoutée brute par branche d'activités</t>
  </si>
  <si>
    <t xml:space="preserve">Tableau 4.2: </t>
  </si>
  <si>
    <t xml:space="preserve">Tableau 4.3: </t>
  </si>
  <si>
    <t xml:space="preserve">Tableau 4.4: </t>
  </si>
  <si>
    <t xml:space="preserve">Tableau 4.5: </t>
  </si>
  <si>
    <t>Valeur ajoutée brute par branche d'activité</t>
  </si>
  <si>
    <t xml:space="preserve">Tableau 4.6: </t>
  </si>
  <si>
    <t>Structure (contribution à la formation du PIB en volume) (en pourcentage)</t>
  </si>
  <si>
    <t xml:space="preserve">Tableau 4.7: </t>
  </si>
  <si>
    <t>Contribution à la croissance du PIB (en pourcentage)</t>
  </si>
  <si>
    <t xml:space="preserve">Tableau 5.1: </t>
  </si>
  <si>
    <t>Consommation finale des ménages par produits</t>
  </si>
  <si>
    <t xml:space="preserve">Tableau 5.2: </t>
  </si>
  <si>
    <t xml:space="preserve">Tableau 5.3: </t>
  </si>
  <si>
    <t xml:space="preserve">Tableau 5.4: </t>
  </si>
  <si>
    <t xml:space="preserve">Tableau 5.5: </t>
  </si>
  <si>
    <t xml:space="preserve">Tableau 5.6: </t>
  </si>
  <si>
    <t>Structure en volume de la consommation finale des ménages par produits, (en pourcentage)</t>
  </si>
  <si>
    <t>d</t>
  </si>
  <si>
    <t xml:space="preserve">Tableau 6.1: </t>
  </si>
  <si>
    <t>Formation brute de capital fixe par type d'actif</t>
  </si>
  <si>
    <t xml:space="preserve">Tableau 6.2: </t>
  </si>
  <si>
    <t xml:space="preserve">Tableau 6.3: </t>
  </si>
  <si>
    <t xml:space="preserve">Tableau 6.4: </t>
  </si>
  <si>
    <t xml:space="preserve">Tableau 6.5: </t>
  </si>
  <si>
    <t xml:space="preserve">Tableau 6.6: </t>
  </si>
  <si>
    <t>Structure en volume de la Formation brute de capital fixe par type d'actif, (en pourcentage)</t>
  </si>
  <si>
    <t/>
  </si>
  <si>
    <t xml:space="preserve">Tableau 7.1: </t>
  </si>
  <si>
    <t>Exportations de biens et de services par produit</t>
  </si>
  <si>
    <t xml:space="preserve">Tableau 7.2: </t>
  </si>
  <si>
    <t xml:space="preserve">Tableau 7.3: </t>
  </si>
  <si>
    <t xml:space="preserve">Tableau 7.4: </t>
  </si>
  <si>
    <t xml:space="preserve">Tableau 7.5: </t>
  </si>
  <si>
    <t xml:space="preserve">Tableau 7.6: </t>
  </si>
  <si>
    <t>Structure en volume des Exportations de biens et de services par produit, (en pourcentage)</t>
  </si>
  <si>
    <t xml:space="preserve">Tableau 8.1: </t>
  </si>
  <si>
    <t>Importations de biens et de services par produit</t>
  </si>
  <si>
    <t xml:space="preserve">Tableau 8.2: </t>
  </si>
  <si>
    <t>Tableau 8.3:</t>
  </si>
  <si>
    <t xml:space="preserve">Tableau 8.4: </t>
  </si>
  <si>
    <t xml:space="preserve">Tableau 8.5: </t>
  </si>
  <si>
    <t xml:space="preserve">Tableau 8.6: </t>
  </si>
  <si>
    <t>Structure en volume des Importations de biens et de services par produit, (en pourcentage)</t>
  </si>
  <si>
    <t xml:space="preserve">Tableau 7-8.1: </t>
  </si>
  <si>
    <t>Solde de biens et de services par produit</t>
  </si>
  <si>
    <t xml:space="preserve">Tableau 7-8.2: </t>
  </si>
  <si>
    <t xml:space="preserve">Tableau 7-8.3: </t>
  </si>
  <si>
    <t xml:space="preserve">Tableau 7-8.4: </t>
  </si>
  <si>
    <t xml:space="preserve">Tableau 7-8.5: </t>
  </si>
  <si>
    <t xml:space="preserve">Tableau 7-8.6: </t>
  </si>
  <si>
    <t>Structure du solde de biens et de services par produit, (en pourcentage)</t>
  </si>
  <si>
    <t xml:space="preserve">Tableau 9.1 : </t>
  </si>
  <si>
    <t>Principaux agrégats de l'économie nationale</t>
  </si>
  <si>
    <t xml:space="preserve">Tableau 9.2 : </t>
  </si>
  <si>
    <t xml:space="preserve">Principaux agrégats de l'économie nationale </t>
  </si>
  <si>
    <t>Taux de croissance (en poucentage)</t>
  </si>
  <si>
    <t xml:space="preserve">Tableau 10.1 : </t>
  </si>
  <si>
    <t xml:space="preserve">Principaux agrégats de la balance des paiements </t>
  </si>
  <si>
    <t xml:space="preserve">Tableau 10.2 : </t>
  </si>
  <si>
    <t>Principaux agrégats de la balance des paiements</t>
  </si>
  <si>
    <t>Taux de croissance (en pourcentage)</t>
  </si>
  <si>
    <t xml:space="preserve">Tableau 11.1: </t>
  </si>
  <si>
    <t>Effectifs par branche d'activités</t>
  </si>
  <si>
    <t xml:space="preserve">Tableau 11.2: </t>
  </si>
  <si>
    <t>Evolution des effectifs des employés par branche d'activités (en %)</t>
  </si>
  <si>
    <t xml:space="preserve">Tableau 12.1 </t>
  </si>
  <si>
    <t>Salaires par branche d'activités</t>
  </si>
  <si>
    <t xml:space="preserve">Tableau 12.2: </t>
  </si>
  <si>
    <t>Tableau 12.3:</t>
  </si>
  <si>
    <t xml:space="preserve">Tableau 0 Synthèse des principaux indicateurs </t>
  </si>
  <si>
    <t>Tableau 1: Produit Intérieur Brut (PIB) selon l'optique production</t>
  </si>
  <si>
    <t>Tableau 2: Produit Intérieur Brut (PIB) selon l'optique des dépenses</t>
  </si>
  <si>
    <t>Tableau 3: Produit Intérieur Brut (PIB) selon l'optique revenu</t>
  </si>
  <si>
    <t>Tableau 4: Valeur ajoutée brute par branche d'activités</t>
  </si>
  <si>
    <t>Tableau 5: Consommation finale des ménages par produits</t>
  </si>
  <si>
    <t>Tableau 6: Formation brute de capital fixe par type d'actif</t>
  </si>
  <si>
    <t>Tableau 7: Exportations de biens et de services par produit</t>
  </si>
  <si>
    <t>Tableau 8: Importations de biens et de services par produit</t>
  </si>
  <si>
    <t>Tableau 7-8: Solde de biens et de services par produit</t>
  </si>
  <si>
    <t>Tableau 9: Principaux agrégats de l'économie nationale (en millions de FCFA)</t>
  </si>
  <si>
    <t>Tableau 10: Principaux agrégats de la balance des paiements (en millions de FCFA)</t>
  </si>
  <si>
    <t>Tableau 11: Effectifs par branche d'activités</t>
  </si>
  <si>
    <t>Tableau 12: Salaires par branche d'activités en valeurs en millions de FCFA</t>
  </si>
  <si>
    <t>PIB en valeur courante</t>
  </si>
  <si>
    <t>Taux de croissance(en volume chaîné)</t>
  </si>
  <si>
    <t xml:space="preserve"> Déflateur du PIB (référence 100=2015)</t>
  </si>
  <si>
    <t>Taux de croissance du  déflateur du PIB (en pourcentage)</t>
  </si>
  <si>
    <t>PIB en volume chaîné</t>
  </si>
  <si>
    <t>Taux de croissance(en valeur courante)</t>
  </si>
  <si>
    <t>Formation brute de capital fixe (FBCF)</t>
  </si>
  <si>
    <t>Variation des stocks et des objets de valeur</t>
  </si>
  <si>
    <t>Revenu national brut par tête (en milliers de FCFA)</t>
  </si>
  <si>
    <t>Indice harmonisé des prix à la consommation</t>
  </si>
  <si>
    <t>Taux d'inflation</t>
  </si>
  <si>
    <t>Volume chainé (en milliards de FCFA) à partir de 2015</t>
  </si>
  <si>
    <t>Volume chainé (en millions de FCFA) à partir de 2015</t>
  </si>
  <si>
    <t>Volume chainé à partir de 2015, (en milliards de FCFA)</t>
  </si>
  <si>
    <t>Volume chainé à partir de 2015 (en millions de FCFA)</t>
  </si>
  <si>
    <t>Volume chainé à partir de 2015, (en millions de FCFA)</t>
  </si>
  <si>
    <t>PIB/tête  en Volume chainé 2015 (milliers de Fcfa)</t>
  </si>
  <si>
    <t xml:space="preserve"> Produit Intérieur Brut (PIB), Valeur courante (en milliards de FCFA)</t>
  </si>
  <si>
    <t xml:space="preserve"> Valeur courante (en milliards de FCFA)</t>
  </si>
  <si>
    <t>Valeur courante (en milliards de FCFA)</t>
  </si>
  <si>
    <t>Valeur courante (en millions de FCFA)</t>
  </si>
  <si>
    <t>Valeur courante en millions de FCFA</t>
  </si>
  <si>
    <t>PIB/tête en Valeur courante(milliers de Fcfa)</t>
  </si>
  <si>
    <t>Déflateur (référence 100=2015)</t>
  </si>
  <si>
    <t>Taux de croissance des  Déflateur (en pourcentage)</t>
  </si>
  <si>
    <t>Déflateur (en pourcentage)</t>
  </si>
  <si>
    <t>Taux de croissance des Déflateur (en pourcentage)</t>
  </si>
  <si>
    <t>Cours de l'Euro</t>
  </si>
  <si>
    <t>Synthèse des principaux indicateurs</t>
  </si>
  <si>
    <t>dont le primaire</t>
  </si>
  <si>
    <t>Taux d'informalité de l'économie(part de la VA informelle sur la VA totale)</t>
  </si>
  <si>
    <t>Comptes nationaux annuels, 1999 à 2024 : 2022 définitifs, 2023 et 2024 estimés à partir des CNT Base 2015, SCN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</si>
</sst>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 _€_-;\-* #,##0.00\ _€_-;_-* &quot;-&quot;??\ _€_-;_-@_-"/>
    <numFmt numFmtId="165" formatCode="#,##0.0"/>
    <numFmt numFmtId="166" formatCode="#,##0.0_ ;[Red]\-#,##0.0\ "/>
    <numFmt numFmtId="167" formatCode="_-* #,##0\ _€_-;\-* #,##0\ _€_-;_-* &quot;-&quot;??\ _€_-;_-@_-"/>
    <numFmt numFmtId="168" formatCode="[$-40C]d\ mmmm\ yyyy;@"/>
    <numFmt numFmtId="169" formatCode="0.0%"/>
    <numFmt numFmtId="170" formatCode="[$-40C]mmmm\-yy;@"/>
    <numFmt numFmtId="171" formatCode="0_ ;[Red]\-0\ "/>
    <numFmt numFmtId="172" formatCode="0.0"/>
    <numFmt numFmtId="173" formatCode="#,##0_ ;\-#,##0\ "/>
    <numFmt numFmtId="174" formatCode="_-* #,##0.0_-;\-* #,##0.0_-;_-* &quot;-&quot;??_-;_-@_-"/>
  </numFmts>
  <fonts count="40" x14ac:knownFonts="1">
    <font>
      <sz val="10"/>
      <color theme="1"/>
      <name val="Arial"/>
      <family val="2"/>
    </font>
    <font>
      <sz val="11"/>
      <color theme="1"/>
      <name val="Calibri"/>
      <family val="2"/>
      <scheme val="minor"/>
    </font>
    <font>
      <sz val="11"/>
      <color theme="1"/>
      <name val="Calibri"/>
      <family val="2"/>
      <scheme val="minor"/>
    </font>
    <font>
      <sz val="10"/>
      <name val="Times New Roman"/>
      <family val="1"/>
    </font>
    <font>
      <b/>
      <sz val="10"/>
      <name val="Times New Roman"/>
      <family val="1"/>
    </font>
    <font>
      <i/>
      <sz val="9"/>
      <name val="Times New Roman"/>
      <family val="1"/>
    </font>
    <font>
      <i/>
      <sz val="10"/>
      <name val="Times New Roman"/>
      <family val="1"/>
    </font>
    <font>
      <i/>
      <sz val="10"/>
      <color rgb="FFFF0000"/>
      <name val="Times New Roman"/>
      <family val="1"/>
    </font>
    <font>
      <b/>
      <sz val="10"/>
      <color rgb="FFFF0000"/>
      <name val="Times New Roman"/>
      <family val="1"/>
    </font>
    <font>
      <sz val="11"/>
      <name val="Times New Roman"/>
      <family val="1"/>
    </font>
    <font>
      <b/>
      <sz val="12"/>
      <name val="Times New Roman"/>
      <family val="1"/>
    </font>
    <font>
      <sz val="10"/>
      <color theme="1"/>
      <name val="Arial"/>
      <family val="2"/>
    </font>
    <font>
      <b/>
      <sz val="9"/>
      <color indexed="81"/>
      <name val="Tahoma"/>
      <family val="2"/>
    </font>
    <font>
      <sz val="9"/>
      <color indexed="81"/>
      <name val="Tahoma"/>
      <family val="2"/>
    </font>
    <font>
      <u/>
      <sz val="10"/>
      <color theme="10"/>
      <name val="Arial"/>
      <family val="2"/>
    </font>
    <font>
      <sz val="11"/>
      <color theme="1"/>
      <name val="Times New Roman"/>
      <family val="1"/>
    </font>
    <font>
      <sz val="10"/>
      <color theme="1"/>
      <name val="Times New Roman"/>
      <family val="1"/>
    </font>
    <font>
      <b/>
      <sz val="10"/>
      <color theme="1"/>
      <name val="Times New Roman"/>
      <family val="1"/>
    </font>
    <font>
      <b/>
      <sz val="11"/>
      <color theme="1"/>
      <name val="Times New Roman"/>
      <family val="1"/>
    </font>
    <font>
      <i/>
      <sz val="11"/>
      <color theme="1"/>
      <name val="Times New Roman"/>
      <family val="1"/>
    </font>
    <font>
      <b/>
      <i/>
      <sz val="11"/>
      <color theme="1"/>
      <name val="Times New Roman"/>
      <family val="1"/>
    </font>
    <font>
      <sz val="10"/>
      <color rgb="FFFF0000"/>
      <name val="Times New Roman"/>
      <family val="1"/>
    </font>
    <font>
      <i/>
      <sz val="9"/>
      <color theme="1"/>
      <name val="Times New Roman"/>
      <family val="1"/>
    </font>
    <font>
      <i/>
      <sz val="8"/>
      <color theme="1"/>
      <name val="Times New Roman"/>
      <family val="1"/>
    </font>
    <font>
      <b/>
      <sz val="12"/>
      <color theme="1"/>
      <name val="Times New Roman"/>
      <family val="1"/>
    </font>
    <font>
      <b/>
      <sz val="14"/>
      <color theme="1"/>
      <name val="Times New Roman"/>
      <family val="1"/>
    </font>
    <font>
      <u/>
      <sz val="12"/>
      <color theme="1"/>
      <name val="Times New Roman"/>
      <family val="1"/>
    </font>
    <font>
      <b/>
      <u/>
      <sz val="12"/>
      <color theme="1"/>
      <name val="Times New Roman"/>
      <family val="1"/>
    </font>
    <font>
      <sz val="12"/>
      <color theme="1"/>
      <name val="Times New Roman"/>
      <family val="1"/>
    </font>
    <font>
      <sz val="18"/>
      <name val="Times New Roman"/>
      <family val="1"/>
    </font>
    <font>
      <sz val="14"/>
      <color theme="1"/>
      <name val="Times New Roman"/>
      <family val="1"/>
    </font>
    <font>
      <sz val="10"/>
      <color theme="1"/>
      <name val="Times New Roman"/>
      <family val="2"/>
    </font>
    <font>
      <u/>
      <sz val="10"/>
      <color theme="10"/>
      <name val="Times New Roman"/>
      <family val="1"/>
    </font>
    <font>
      <sz val="12"/>
      <name val="Times New Roman"/>
      <family val="1"/>
    </font>
    <font>
      <b/>
      <sz val="11"/>
      <name val="Times New Roman"/>
      <family val="1"/>
    </font>
    <font>
      <i/>
      <sz val="10"/>
      <color theme="1"/>
      <name val="Times New Roman"/>
      <family val="1"/>
    </font>
    <font>
      <b/>
      <i/>
      <sz val="10"/>
      <color theme="1"/>
      <name val="Times New Roman"/>
      <family val="1"/>
    </font>
    <font>
      <sz val="11"/>
      <color rgb="FFFF0000"/>
      <name val="Times New Roman"/>
      <family val="1"/>
    </font>
    <font>
      <b/>
      <sz val="11"/>
      <color rgb="FFFF0000"/>
      <name val="Times New Roman"/>
      <family val="1"/>
    </font>
    <font>
      <i/>
      <sz val="9"/>
      <color rgb="FFFF000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top style="thin">
        <color indexed="64"/>
      </top>
      <bottom/>
      <diagonal/>
    </border>
    <border>
      <left/>
      <right/>
      <top/>
      <bottom style="thin">
        <color indexed="64"/>
      </bottom>
      <diagonal/>
    </border>
    <border>
      <left/>
      <right/>
      <top/>
      <bottom style="double">
        <color auto="1"/>
      </bottom>
      <diagonal/>
    </border>
    <border>
      <left/>
      <right/>
      <top style="double">
        <color auto="1"/>
      </top>
      <bottom/>
      <diagonal/>
    </border>
    <border>
      <left/>
      <right/>
      <top/>
      <bottom style="medium">
        <color indexed="64"/>
      </bottom>
      <diagonal/>
    </border>
    <border>
      <left/>
      <right/>
      <top/>
      <bottom style="thick">
        <color indexed="64"/>
      </bottom>
      <diagonal/>
    </border>
  </borders>
  <cellStyleXfs count="12">
    <xf numFmtId="0" fontId="0" fillId="0" borderId="0"/>
    <xf numFmtId="41" fontId="11"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1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xf numFmtId="0" fontId="31" fillId="0" borderId="0"/>
  </cellStyleXfs>
  <cellXfs count="202">
    <xf numFmtId="0" fontId="0" fillId="0" borderId="0" xfId="0"/>
    <xf numFmtId="0" fontId="3" fillId="0" borderId="0" xfId="0" applyFont="1"/>
    <xf numFmtId="3" fontId="3" fillId="0" borderId="0" xfId="0" applyNumberFormat="1" applyFont="1"/>
    <xf numFmtId="165" fontId="3" fillId="0" borderId="0" xfId="0" applyNumberFormat="1" applyFont="1"/>
    <xf numFmtId="0" fontId="4" fillId="0" borderId="0" xfId="0" applyFont="1"/>
    <xf numFmtId="3" fontId="4" fillId="0" borderId="0" xfId="0" applyNumberFormat="1" applyFont="1"/>
    <xf numFmtId="165" fontId="4" fillId="0" borderId="0" xfId="0" applyNumberFormat="1" applyFont="1"/>
    <xf numFmtId="165" fontId="3" fillId="0" borderId="0" xfId="3" applyNumberFormat="1" applyFont="1"/>
    <xf numFmtId="165" fontId="4" fillId="0" borderId="0" xfId="3" applyNumberFormat="1" applyFont="1"/>
    <xf numFmtId="3" fontId="3" fillId="0" borderId="0" xfId="3" applyNumberFormat="1" applyFont="1"/>
    <xf numFmtId="3" fontId="5" fillId="0" borderId="0" xfId="0" applyNumberFormat="1" applyFont="1"/>
    <xf numFmtId="165" fontId="5" fillId="0" borderId="0" xfId="0" applyNumberFormat="1" applyFont="1"/>
    <xf numFmtId="0" fontId="5" fillId="0" borderId="0" xfId="0" applyFont="1" applyAlignment="1">
      <alignment horizontal="left" indent="1"/>
    </xf>
    <xf numFmtId="0" fontId="5" fillId="0" borderId="0" xfId="0" applyFont="1"/>
    <xf numFmtId="3" fontId="4" fillId="0" borderId="0" xfId="3" applyNumberFormat="1" applyFont="1" applyAlignment="1">
      <alignment horizontal="center"/>
    </xf>
    <xf numFmtId="165" fontId="5" fillId="0" borderId="0" xfId="3" applyNumberFormat="1" applyFont="1"/>
    <xf numFmtId="0" fontId="7" fillId="0" borderId="0" xfId="0" applyFont="1"/>
    <xf numFmtId="1" fontId="8" fillId="0" borderId="0" xfId="0" applyNumberFormat="1" applyFont="1"/>
    <xf numFmtId="0" fontId="10" fillId="0" borderId="0" xfId="0" applyFont="1"/>
    <xf numFmtId="3" fontId="10" fillId="0" borderId="0" xfId="0" applyNumberFormat="1" applyFont="1"/>
    <xf numFmtId="0" fontId="9" fillId="0" borderId="0" xfId="0" applyFont="1"/>
    <xf numFmtId="3" fontId="9" fillId="0" borderId="0" xfId="0" applyNumberFormat="1" applyFont="1"/>
    <xf numFmtId="165" fontId="10" fillId="0" borderId="0" xfId="0" applyNumberFormat="1" applyFont="1"/>
    <xf numFmtId="165" fontId="9" fillId="0" borderId="0" xfId="0" applyNumberFormat="1" applyFont="1"/>
    <xf numFmtId="0" fontId="3" fillId="3" borderId="0" xfId="0" applyFont="1" applyFill="1"/>
    <xf numFmtId="0" fontId="4" fillId="3" borderId="0" xfId="0" applyFont="1" applyFill="1" applyAlignment="1">
      <alignment horizontal="center"/>
    </xf>
    <xf numFmtId="0" fontId="3" fillId="3" borderId="2" xfId="0" applyFont="1" applyFill="1" applyBorder="1"/>
    <xf numFmtId="0" fontId="4" fillId="3" borderId="2" xfId="0" applyFont="1" applyFill="1" applyBorder="1" applyAlignment="1">
      <alignment horizontal="center"/>
    </xf>
    <xf numFmtId="0" fontId="4" fillId="3" borderId="0" xfId="0" applyFont="1" applyFill="1"/>
    <xf numFmtId="3" fontId="4" fillId="3" borderId="0" xfId="0" applyNumberFormat="1" applyFont="1" applyFill="1"/>
    <xf numFmtId="3" fontId="3" fillId="3" borderId="0" xfId="0" applyNumberFormat="1" applyFont="1" applyFill="1"/>
    <xf numFmtId="3" fontId="3" fillId="3" borderId="0" xfId="3" applyNumberFormat="1" applyFont="1" applyFill="1"/>
    <xf numFmtId="0" fontId="6" fillId="3" borderId="0" xfId="0" applyFont="1" applyFill="1"/>
    <xf numFmtId="165" fontId="6" fillId="3" borderId="0" xfId="0" applyNumberFormat="1" applyFont="1" applyFill="1"/>
    <xf numFmtId="165" fontId="6" fillId="3" borderId="0" xfId="3" applyNumberFormat="1" applyFont="1" applyFill="1"/>
    <xf numFmtId="165" fontId="3" fillId="3" borderId="0" xfId="0" applyNumberFormat="1" applyFont="1" applyFill="1"/>
    <xf numFmtId="0" fontId="4" fillId="0" borderId="0" xfId="8" applyFont="1" applyAlignment="1">
      <alignment vertical="top" wrapText="1"/>
    </xf>
    <xf numFmtId="0" fontId="7" fillId="3" borderId="0" xfId="0" applyFont="1" applyFill="1"/>
    <xf numFmtId="1" fontId="8" fillId="3" borderId="0" xfId="0" applyNumberFormat="1" applyFont="1" applyFill="1"/>
    <xf numFmtId="165" fontId="4" fillId="3" borderId="0" xfId="3" applyNumberFormat="1" applyFont="1" applyFill="1"/>
    <xf numFmtId="3" fontId="4" fillId="3" borderId="0" xfId="3" applyNumberFormat="1" applyFont="1" applyFill="1"/>
    <xf numFmtId="3" fontId="6" fillId="3" borderId="0" xfId="0" applyNumberFormat="1" applyFont="1" applyFill="1"/>
    <xf numFmtId="3" fontId="6" fillId="3" borderId="0" xfId="3" applyNumberFormat="1" applyFont="1" applyFill="1"/>
    <xf numFmtId="0" fontId="5" fillId="3" borderId="0" xfId="0" applyFont="1" applyFill="1"/>
    <xf numFmtId="0" fontId="16" fillId="0" borderId="0" xfId="0" applyFont="1"/>
    <xf numFmtId="0" fontId="16" fillId="3" borderId="0" xfId="0" applyFont="1" applyFill="1"/>
    <xf numFmtId="0" fontId="17" fillId="0" borderId="0" xfId="0" applyFont="1" applyAlignment="1">
      <alignment vertical="top"/>
    </xf>
    <xf numFmtId="0" fontId="15" fillId="0" borderId="0" xfId="3" applyFont="1"/>
    <xf numFmtId="0" fontId="16" fillId="3" borderId="2" xfId="0" applyFont="1" applyFill="1" applyBorder="1"/>
    <xf numFmtId="165" fontId="16" fillId="3" borderId="0" xfId="0" applyNumberFormat="1" applyFont="1" applyFill="1"/>
    <xf numFmtId="2" fontId="16" fillId="3" borderId="0" xfId="0" applyNumberFormat="1" applyFont="1" applyFill="1"/>
    <xf numFmtId="2" fontId="15" fillId="3" borderId="0" xfId="3" applyNumberFormat="1" applyFont="1" applyFill="1"/>
    <xf numFmtId="0" fontId="15" fillId="3" borderId="0" xfId="3" applyFont="1" applyFill="1"/>
    <xf numFmtId="165" fontId="21" fillId="0" borderId="0" xfId="0" applyNumberFormat="1" applyFont="1"/>
    <xf numFmtId="165" fontId="21" fillId="3" borderId="0" xfId="0" applyNumberFormat="1" applyFont="1" applyFill="1"/>
    <xf numFmtId="166" fontId="21" fillId="0" borderId="0" xfId="1" applyNumberFormat="1" applyFont="1" applyBorder="1"/>
    <xf numFmtId="166" fontId="21" fillId="3" borderId="0" xfId="1" applyNumberFormat="1" applyFont="1" applyFill="1" applyBorder="1"/>
    <xf numFmtId="0" fontId="22" fillId="0" borderId="0" xfId="0" applyFont="1" applyAlignment="1">
      <alignment horizontal="left" indent="1"/>
    </xf>
    <xf numFmtId="0" fontId="22" fillId="3" borderId="0" xfId="0" applyFont="1" applyFill="1"/>
    <xf numFmtId="0" fontId="23" fillId="0" borderId="0" xfId="0" applyFont="1"/>
    <xf numFmtId="0" fontId="21" fillId="3" borderId="0" xfId="0" applyFont="1" applyFill="1"/>
    <xf numFmtId="0" fontId="22" fillId="0" borderId="0" xfId="0" applyFont="1"/>
    <xf numFmtId="0" fontId="24" fillId="0" borderId="0" xfId="0" applyFont="1"/>
    <xf numFmtId="0" fontId="24" fillId="3" borderId="0" xfId="0" applyFont="1" applyFill="1"/>
    <xf numFmtId="0" fontId="15" fillId="0" borderId="0" xfId="0" applyFont="1"/>
    <xf numFmtId="0" fontId="15" fillId="3" borderId="0" xfId="0" applyFont="1" applyFill="1"/>
    <xf numFmtId="0" fontId="21" fillId="0" borderId="0" xfId="0" applyFont="1"/>
    <xf numFmtId="0" fontId="18" fillId="0" borderId="0" xfId="0" applyFont="1"/>
    <xf numFmtId="0" fontId="17" fillId="3" borderId="0" xfId="0" applyFont="1" applyFill="1"/>
    <xf numFmtId="0" fontId="16" fillId="2" borderId="0" xfId="0" applyFont="1" applyFill="1"/>
    <xf numFmtId="167" fontId="16" fillId="0" borderId="0" xfId="2" applyNumberFormat="1" applyFont="1"/>
    <xf numFmtId="0" fontId="19" fillId="3" borderId="0" xfId="8" applyFont="1" applyFill="1"/>
    <xf numFmtId="0" fontId="16" fillId="0" borderId="0" xfId="8" applyFont="1"/>
    <xf numFmtId="0" fontId="16" fillId="3" borderId="0" xfId="8" applyFont="1" applyFill="1"/>
    <xf numFmtId="0" fontId="3" fillId="3" borderId="0" xfId="8" applyFont="1" applyFill="1"/>
    <xf numFmtId="0" fontId="25" fillId="0" borderId="0" xfId="8" applyFont="1"/>
    <xf numFmtId="0" fontId="14" fillId="3" borderId="0" xfId="10" applyFill="1"/>
    <xf numFmtId="0" fontId="16" fillId="3" borderId="3" xfId="8" applyFont="1" applyFill="1" applyBorder="1"/>
    <xf numFmtId="0" fontId="16" fillId="0" borderId="4" xfId="0" applyFont="1" applyBorder="1"/>
    <xf numFmtId="0" fontId="16" fillId="3" borderId="3" xfId="0" applyFont="1" applyFill="1" applyBorder="1"/>
    <xf numFmtId="0" fontId="26" fillId="0" borderId="0" xfId="10" applyFont="1"/>
    <xf numFmtId="0" fontId="27" fillId="0" borderId="0" xfId="0" applyFont="1"/>
    <xf numFmtId="168" fontId="28" fillId="3" borderId="0" xfId="0" applyNumberFormat="1" applyFont="1" applyFill="1" applyAlignment="1">
      <alignment horizontal="left"/>
    </xf>
    <xf numFmtId="0" fontId="29" fillId="3" borderId="0" xfId="0" applyFont="1" applyFill="1"/>
    <xf numFmtId="0" fontId="30" fillId="3" borderId="0" xfId="0" applyFont="1" applyFill="1"/>
    <xf numFmtId="0" fontId="16" fillId="0" borderId="5" xfId="0" applyFont="1" applyBorder="1"/>
    <xf numFmtId="0" fontId="17" fillId="0" borderId="3" xfId="0" applyFont="1" applyBorder="1"/>
    <xf numFmtId="0" fontId="17" fillId="0" borderId="3" xfId="0" applyFont="1" applyBorder="1" applyAlignment="1">
      <alignment horizontal="center" vertical="center"/>
    </xf>
    <xf numFmtId="0" fontId="16" fillId="2" borderId="0" xfId="0" applyFont="1" applyFill="1" applyAlignment="1">
      <alignment horizontal="center" vertical="center"/>
    </xf>
    <xf numFmtId="170" fontId="16" fillId="0" borderId="5" xfId="0" applyNumberFormat="1" applyFont="1" applyBorder="1" applyAlignment="1">
      <alignment horizontal="left" vertical="center"/>
    </xf>
    <xf numFmtId="0" fontId="18" fillId="2" borderId="0" xfId="0" applyFont="1" applyFill="1" applyAlignment="1">
      <alignment horizontal="left" vertical="center"/>
    </xf>
    <xf numFmtId="0" fontId="4" fillId="0" borderId="0" xfId="8" applyFont="1" applyAlignment="1">
      <alignment horizontal="left" vertical="center"/>
    </xf>
    <xf numFmtId="0" fontId="16" fillId="3" borderId="3" xfId="8" applyFont="1" applyFill="1" applyBorder="1" applyAlignment="1">
      <alignment horizontal="left" vertical="center"/>
    </xf>
    <xf numFmtId="0" fontId="16" fillId="0" borderId="4" xfId="0" applyFont="1" applyBorder="1" applyAlignment="1">
      <alignment horizontal="left" vertical="center"/>
    </xf>
    <xf numFmtId="0" fontId="15" fillId="0" borderId="3" xfId="0" applyFont="1" applyBorder="1"/>
    <xf numFmtId="0" fontId="16" fillId="0" borderId="3" xfId="0" applyFont="1" applyBorder="1"/>
    <xf numFmtId="0" fontId="17" fillId="0" borderId="0" xfId="0" applyFont="1"/>
    <xf numFmtId="0" fontId="32" fillId="0" borderId="0" xfId="10" applyFont="1"/>
    <xf numFmtId="0" fontId="16" fillId="3" borderId="6" xfId="0" applyFont="1" applyFill="1" applyBorder="1"/>
    <xf numFmtId="0" fontId="18" fillId="0" borderId="3" xfId="0" applyFont="1" applyBorder="1"/>
    <xf numFmtId="0" fontId="4" fillId="0" borderId="3" xfId="0" applyFont="1" applyBorder="1"/>
    <xf numFmtId="3" fontId="4" fillId="0" borderId="3" xfId="0" applyNumberFormat="1" applyFont="1" applyBorder="1"/>
    <xf numFmtId="165" fontId="4" fillId="0" borderId="3" xfId="0" applyNumberFormat="1" applyFont="1" applyBorder="1"/>
    <xf numFmtId="0" fontId="4" fillId="3" borderId="0" xfId="3" applyFont="1" applyFill="1" applyAlignment="1">
      <alignment horizontal="center"/>
    </xf>
    <xf numFmtId="0" fontId="16" fillId="0" borderId="0" xfId="0" applyFont="1" applyAlignment="1">
      <alignment horizontal="left" vertical="center"/>
    </xf>
    <xf numFmtId="0" fontId="15" fillId="3" borderId="6" xfId="3" applyFont="1" applyFill="1" applyBorder="1"/>
    <xf numFmtId="0" fontId="15" fillId="0" borderId="3" xfId="3" applyFont="1" applyBorder="1"/>
    <xf numFmtId="171" fontId="17" fillId="0" borderId="3" xfId="11" applyNumberFormat="1" applyFont="1" applyBorder="1"/>
    <xf numFmtId="3" fontId="3" fillId="0" borderId="3" xfId="0" applyNumberFormat="1" applyFont="1" applyBorder="1"/>
    <xf numFmtId="0" fontId="16" fillId="3" borderId="1" xfId="0" applyFont="1" applyFill="1" applyBorder="1"/>
    <xf numFmtId="0" fontId="3" fillId="3" borderId="1" xfId="0" applyFont="1" applyFill="1" applyBorder="1"/>
    <xf numFmtId="3" fontId="3" fillId="3" borderId="1" xfId="0" applyNumberFormat="1" applyFont="1" applyFill="1" applyBorder="1"/>
    <xf numFmtId="3" fontId="3" fillId="3" borderId="1" xfId="3" applyNumberFormat="1" applyFont="1" applyFill="1" applyBorder="1"/>
    <xf numFmtId="0" fontId="3" fillId="3" borderId="6" xfId="0" applyFont="1" applyFill="1" applyBorder="1"/>
    <xf numFmtId="3" fontId="3" fillId="3" borderId="6" xfId="0" applyNumberFormat="1" applyFont="1" applyFill="1" applyBorder="1"/>
    <xf numFmtId="3" fontId="3" fillId="3" borderId="6" xfId="3" applyNumberFormat="1" applyFont="1" applyFill="1" applyBorder="1"/>
    <xf numFmtId="165" fontId="33" fillId="0" borderId="0" xfId="0" applyNumberFormat="1" applyFont="1"/>
    <xf numFmtId="165" fontId="10" fillId="3" borderId="1" xfId="0" applyNumberFormat="1" applyFont="1" applyFill="1" applyBorder="1"/>
    <xf numFmtId="165" fontId="10" fillId="3" borderId="6" xfId="0" applyNumberFormat="1" applyFont="1" applyFill="1" applyBorder="1"/>
    <xf numFmtId="0" fontId="34" fillId="0" borderId="3" xfId="0" applyFont="1" applyBorder="1"/>
    <xf numFmtId="0" fontId="4" fillId="3" borderId="6" xfId="0" applyFont="1" applyFill="1" applyBorder="1"/>
    <xf numFmtId="3" fontId="4" fillId="3" borderId="6" xfId="0" applyNumberFormat="1" applyFont="1" applyFill="1" applyBorder="1"/>
    <xf numFmtId="0" fontId="17" fillId="3" borderId="3" xfId="0" applyFont="1" applyFill="1" applyBorder="1"/>
    <xf numFmtId="167" fontId="16" fillId="0" borderId="3" xfId="2" applyNumberFormat="1" applyFont="1" applyBorder="1"/>
    <xf numFmtId="0" fontId="35" fillId="0" borderId="0" xfId="8" applyFont="1" applyAlignment="1">
      <alignment horizontal="left" vertical="center"/>
    </xf>
    <xf numFmtId="0" fontId="35" fillId="0" borderId="0" xfId="8" applyFont="1"/>
    <xf numFmtId="0" fontId="35" fillId="0" borderId="0" xfId="8" applyFont="1" applyAlignment="1">
      <alignment horizontal="left" vertical="center" wrapText="1"/>
    </xf>
    <xf numFmtId="0" fontId="35" fillId="0" borderId="0" xfId="8" applyFont="1" applyAlignment="1">
      <alignment vertical="top" wrapText="1"/>
    </xf>
    <xf numFmtId="0" fontId="35" fillId="0" borderId="0" xfId="8" quotePrefix="1" applyFont="1" applyAlignment="1">
      <alignment horizontal="left" vertical="center"/>
    </xf>
    <xf numFmtId="0" fontId="36" fillId="0" borderId="0" xfId="8" quotePrefix="1" applyFont="1" applyAlignment="1">
      <alignment horizontal="left" vertical="center"/>
    </xf>
    <xf numFmtId="0" fontId="36" fillId="0" borderId="0" xfId="8" applyFont="1" applyAlignment="1">
      <alignment horizontal="left" vertical="center"/>
    </xf>
    <xf numFmtId="0" fontId="35" fillId="0" borderId="0" xfId="8" applyFont="1" applyAlignment="1">
      <alignment horizontal="center" vertical="center"/>
    </xf>
    <xf numFmtId="169" fontId="35" fillId="0" borderId="0" xfId="7" applyNumberFormat="1" applyFont="1" applyAlignment="1">
      <alignment horizontal="center" vertical="center"/>
    </xf>
    <xf numFmtId="165" fontId="35" fillId="0" borderId="0" xfId="2" applyNumberFormat="1" applyFont="1" applyAlignment="1">
      <alignment horizontal="center" vertical="center"/>
    </xf>
    <xf numFmtId="165" fontId="16" fillId="2" borderId="0" xfId="0" applyNumberFormat="1" applyFont="1" applyFill="1" applyAlignment="1">
      <alignment horizontal="center" vertical="center"/>
    </xf>
    <xf numFmtId="165" fontId="17" fillId="0" borderId="0" xfId="2" applyNumberFormat="1" applyFont="1" applyAlignment="1">
      <alignment horizontal="center" vertical="center"/>
    </xf>
    <xf numFmtId="165" fontId="4" fillId="0" borderId="0" xfId="2" applyNumberFormat="1" applyFont="1" applyAlignment="1">
      <alignment horizontal="center" vertical="center" wrapText="1"/>
    </xf>
    <xf numFmtId="165" fontId="36" fillId="0" borderId="0" xfId="2" applyNumberFormat="1" applyFont="1" applyAlignment="1">
      <alignment horizontal="center" vertical="center"/>
    </xf>
    <xf numFmtId="165" fontId="35" fillId="0" borderId="0" xfId="8" applyNumberFormat="1" applyFont="1" applyAlignment="1">
      <alignment horizontal="center" vertical="center"/>
    </xf>
    <xf numFmtId="3" fontId="35" fillId="0" borderId="0" xfId="8" applyNumberFormat="1" applyFont="1" applyAlignment="1">
      <alignment horizontal="center" vertical="center"/>
    </xf>
    <xf numFmtId="173" fontId="35" fillId="0" borderId="0" xfId="2" applyNumberFormat="1" applyFont="1" applyBorder="1" applyAlignment="1">
      <alignment horizontal="center" vertical="center"/>
    </xf>
    <xf numFmtId="173" fontId="35" fillId="0" borderId="0" xfId="2" applyNumberFormat="1" applyFont="1" applyAlignment="1">
      <alignment horizontal="center" vertical="center"/>
    </xf>
    <xf numFmtId="43" fontId="5" fillId="0" borderId="0" xfId="0" applyNumberFormat="1" applyFont="1"/>
    <xf numFmtId="174" fontId="3" fillId="0" borderId="0" xfId="0" applyNumberFormat="1" applyFont="1"/>
    <xf numFmtId="1" fontId="17" fillId="3" borderId="0" xfId="0" applyNumberFormat="1" applyFont="1" applyFill="1"/>
    <xf numFmtId="0" fontId="21" fillId="0" borderId="5" xfId="0" applyFont="1" applyBorder="1"/>
    <xf numFmtId="0" fontId="17" fillId="2" borderId="0" xfId="0" applyFont="1" applyFill="1"/>
    <xf numFmtId="170" fontId="16" fillId="0" borderId="5" xfId="0" applyNumberFormat="1" applyFont="1" applyBorder="1" applyAlignment="1">
      <alignment horizontal="left" vertical="center"/>
    </xf>
    <xf numFmtId="0" fontId="7" fillId="0" borderId="0" xfId="8" applyFont="1" applyAlignment="1">
      <alignment horizontal="left" vertical="center"/>
    </xf>
    <xf numFmtId="0" fontId="7" fillId="0" borderId="0" xfId="8" applyFont="1"/>
    <xf numFmtId="0" fontId="7" fillId="0" borderId="0" xfId="8" applyFont="1" applyAlignment="1">
      <alignment horizontal="center" vertical="center"/>
    </xf>
    <xf numFmtId="169" fontId="7" fillId="0" borderId="0" xfId="7" applyNumberFormat="1" applyFont="1" applyAlignment="1">
      <alignment horizontal="center" vertical="center"/>
    </xf>
    <xf numFmtId="0" fontId="21" fillId="3" borderId="0" xfId="8" applyFont="1" applyFill="1"/>
    <xf numFmtId="172" fontId="7" fillId="0" borderId="0" xfId="8" applyNumberFormat="1" applyFont="1" applyAlignment="1">
      <alignment horizontal="center" vertical="center"/>
    </xf>
    <xf numFmtId="0" fontId="7" fillId="0" borderId="0" xfId="8" applyFont="1" applyAlignment="1">
      <alignment horizontal="left" vertical="center" indent="1"/>
    </xf>
    <xf numFmtId="0" fontId="21" fillId="0" borderId="0" xfId="8" applyFont="1"/>
    <xf numFmtId="0" fontId="8" fillId="0" borderId="3" xfId="0" applyFont="1" applyBorder="1" applyAlignment="1">
      <alignment horizontal="center" vertical="center"/>
    </xf>
    <xf numFmtId="0" fontId="21" fillId="2" borderId="0" xfId="0" applyFont="1" applyFill="1" applyAlignment="1">
      <alignment horizontal="center" vertical="center"/>
    </xf>
    <xf numFmtId="165" fontId="7" fillId="0" borderId="0" xfId="2" applyNumberFormat="1" applyFont="1" applyAlignment="1">
      <alignment horizontal="center" vertical="center"/>
    </xf>
    <xf numFmtId="165" fontId="21" fillId="2" borderId="0" xfId="0" applyNumberFormat="1" applyFont="1" applyFill="1" applyAlignment="1">
      <alignment horizontal="center" vertical="center"/>
    </xf>
    <xf numFmtId="165" fontId="8" fillId="0" borderId="0" xfId="2" applyNumberFormat="1" applyFont="1" applyAlignment="1">
      <alignment horizontal="center" vertical="center"/>
    </xf>
    <xf numFmtId="165" fontId="8" fillId="0" borderId="0" xfId="2" applyNumberFormat="1" applyFont="1" applyAlignment="1">
      <alignment horizontal="center" vertical="center" wrapText="1"/>
    </xf>
    <xf numFmtId="165" fontId="7" fillId="0" borderId="0" xfId="8" applyNumberFormat="1" applyFont="1" applyAlignment="1">
      <alignment horizontal="center" vertical="center"/>
    </xf>
    <xf numFmtId="3" fontId="7" fillId="0" borderId="0" xfId="8" applyNumberFormat="1" applyFont="1" applyAlignment="1">
      <alignment horizontal="center" vertical="center"/>
    </xf>
    <xf numFmtId="173" fontId="7" fillId="0" borderId="0" xfId="2" applyNumberFormat="1" applyFont="1" applyBorder="1" applyAlignment="1">
      <alignment horizontal="center" vertical="center"/>
    </xf>
    <xf numFmtId="0" fontId="21" fillId="3" borderId="3" xfId="8" applyFont="1" applyFill="1" applyBorder="1"/>
    <xf numFmtId="0" fontId="21" fillId="0" borderId="4" xfId="0" applyFont="1" applyBorder="1"/>
    <xf numFmtId="0" fontId="21" fillId="0" borderId="0" xfId="0" applyFont="1" applyFill="1"/>
    <xf numFmtId="0" fontId="21" fillId="0" borderId="6" xfId="0" applyFont="1" applyFill="1" applyBorder="1"/>
    <xf numFmtId="0" fontId="37" fillId="0" borderId="0" xfId="0" applyFont="1" applyFill="1"/>
    <xf numFmtId="0" fontId="38" fillId="0" borderId="3" xfId="0" applyFont="1" applyFill="1" applyBorder="1"/>
    <xf numFmtId="3" fontId="21" fillId="0" borderId="0" xfId="0" applyNumberFormat="1" applyFont="1" applyFill="1"/>
    <xf numFmtId="3" fontId="8" fillId="0" borderId="0" xfId="0" applyNumberFormat="1" applyFont="1" applyFill="1"/>
    <xf numFmtId="165" fontId="8" fillId="0" borderId="3" xfId="0" applyNumberFormat="1" applyFont="1" applyFill="1" applyBorder="1"/>
    <xf numFmtId="3" fontId="37" fillId="0" borderId="0" xfId="3" applyNumberFormat="1" applyFont="1" applyFill="1"/>
    <xf numFmtId="3" fontId="37" fillId="0" borderId="0" xfId="0" applyNumberFormat="1" applyFont="1" applyFill="1"/>
    <xf numFmtId="3" fontId="38" fillId="0" borderId="3" xfId="0" applyNumberFormat="1" applyFont="1" applyFill="1" applyBorder="1"/>
    <xf numFmtId="3" fontId="8" fillId="0" borderId="0" xfId="3" applyNumberFormat="1" applyFont="1" applyFill="1" applyAlignment="1">
      <alignment horizontal="center"/>
    </xf>
    <xf numFmtId="3" fontId="8" fillId="0" borderId="3" xfId="0" applyNumberFormat="1" applyFont="1" applyFill="1" applyBorder="1"/>
    <xf numFmtId="165" fontId="21" fillId="0" borderId="0" xfId="3" applyNumberFormat="1" applyFont="1" applyFill="1"/>
    <xf numFmtId="0" fontId="37" fillId="0" borderId="0" xfId="3" applyFont="1" applyFill="1"/>
    <xf numFmtId="2" fontId="37" fillId="0" borderId="0" xfId="3" applyNumberFormat="1" applyFont="1" applyFill="1"/>
    <xf numFmtId="165" fontId="8" fillId="0" borderId="0" xfId="3" applyNumberFormat="1" applyFont="1" applyFill="1"/>
    <xf numFmtId="3" fontId="21" fillId="0" borderId="0" xfId="3" applyNumberFormat="1" applyFont="1" applyFill="1"/>
    <xf numFmtId="0" fontId="37" fillId="0" borderId="6" xfId="3" applyFont="1" applyFill="1" applyBorder="1"/>
    <xf numFmtId="0" fontId="21" fillId="0" borderId="5" xfId="0" applyFont="1" applyFill="1" applyBorder="1"/>
    <xf numFmtId="165" fontId="21" fillId="0" borderId="0" xfId="0" applyNumberFormat="1" applyFont="1" applyFill="1"/>
    <xf numFmtId="165" fontId="8" fillId="0" borderId="0" xfId="0" applyNumberFormat="1" applyFont="1" applyFill="1"/>
    <xf numFmtId="166" fontId="21" fillId="0" borderId="0" xfId="1" applyNumberFormat="1" applyFont="1" applyFill="1" applyBorder="1"/>
    <xf numFmtId="165" fontId="39" fillId="0" borderId="0" xfId="0" applyNumberFormat="1" applyFont="1" applyFill="1"/>
    <xf numFmtId="43" fontId="39" fillId="0" borderId="0" xfId="0" applyNumberFormat="1" applyFont="1" applyFill="1"/>
    <xf numFmtId="3" fontId="8" fillId="0" borderId="0" xfId="3" applyNumberFormat="1" applyFont="1" applyFill="1"/>
    <xf numFmtId="171" fontId="8" fillId="0" borderId="3" xfId="11" applyNumberFormat="1" applyFont="1" applyFill="1" applyBorder="1"/>
    <xf numFmtId="3" fontId="7" fillId="0" borderId="0" xfId="3" applyNumberFormat="1" applyFont="1" applyFill="1"/>
    <xf numFmtId="165" fontId="39" fillId="0" borderId="0" xfId="3" applyNumberFormat="1" applyFont="1" applyFill="1"/>
    <xf numFmtId="165" fontId="7" fillId="0" borderId="0" xfId="3" applyNumberFormat="1" applyFont="1" applyFill="1"/>
    <xf numFmtId="3" fontId="21" fillId="0" borderId="1" xfId="3" applyNumberFormat="1" applyFont="1" applyFill="1" applyBorder="1"/>
    <xf numFmtId="3" fontId="21" fillId="0" borderId="6" xfId="3" applyNumberFormat="1" applyFont="1" applyFill="1" applyBorder="1"/>
    <xf numFmtId="0" fontId="21" fillId="0" borderId="0" xfId="0" applyFont="1" applyFill="1" applyAlignment="1">
      <alignment horizontal="left" vertical="center"/>
    </xf>
    <xf numFmtId="170" fontId="21" fillId="0" borderId="5" xfId="0" applyNumberFormat="1" applyFont="1" applyFill="1" applyBorder="1" applyAlignment="1">
      <alignment horizontal="left" vertical="center"/>
    </xf>
    <xf numFmtId="0" fontId="25" fillId="0" borderId="0" xfId="0" applyNumberFormat="1" applyFont="1" applyAlignment="1">
      <alignment horizontal="left"/>
    </xf>
    <xf numFmtId="170" fontId="16" fillId="0" borderId="5" xfId="0" applyNumberFormat="1" applyFont="1" applyBorder="1" applyAlignment="1">
      <alignment horizontal="left" vertical="center"/>
    </xf>
  </cellXfs>
  <cellStyles count="12">
    <cellStyle name="Lien hypertexte" xfId="10" builtinId="8"/>
    <cellStyle name="Milliers" xfId="2" builtinId="3"/>
    <cellStyle name="Milliers [0] 2" xfId="1" xr:uid="{00000000-0005-0000-0000-000001000000}"/>
    <cellStyle name="Milliers 2" xfId="4" xr:uid="{5D3C1DF1-9C3B-4B15-89BA-DCE7C53B5396}"/>
    <cellStyle name="Milliers 3" xfId="6" xr:uid="{73718B51-1A51-4EEE-8AE0-CDD4A19ED69B}"/>
    <cellStyle name="Normal" xfId="0" builtinId="0"/>
    <cellStyle name="Normal 2" xfId="3" xr:uid="{F5A82BFC-87CB-4D2B-ADE2-9FCB3CED55AB}"/>
    <cellStyle name="Normal 2 2" xfId="9" xr:uid="{5142CDE0-E186-49E3-B839-1FFB25677E1B}"/>
    <cellStyle name="Normal 3" xfId="8" xr:uid="{1696BB3D-57F4-49D8-BC03-B0D2EEBEE8D4}"/>
    <cellStyle name="Normal 5" xfId="11" xr:uid="{717AA3A7-46D9-4B80-BBF3-7A3B7C2D6247}"/>
    <cellStyle name="Pourcentage" xfId="7" builtinId="5"/>
    <cellStyle name="Pourcentage 2" xfId="5" xr:uid="{D31C1C21-F819-4894-B090-A8D401967B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PIB_tete!$B$3</c:f>
              <c:strCache>
                <c:ptCount val="1"/>
                <c:pt idx="0">
                  <c:v>Population totale</c:v>
                </c:pt>
              </c:strCache>
            </c:strRef>
          </c:tx>
          <c:spPr>
            <a:solidFill>
              <a:schemeClr val="accent1"/>
            </a:solidFill>
            <a:ln>
              <a:noFill/>
            </a:ln>
            <a:effectLst/>
          </c:spPr>
          <c:invertIfNegative val="0"/>
          <c:cat>
            <c:numRef>
              <c:extLst>
                <c:ext xmlns:c15="http://schemas.microsoft.com/office/drawing/2012/chart" uri="{02D57815-91ED-43cb-92C2-25804820EDAC}">
                  <c15:fullRef>
                    <c15:sqref>PIB_tete!$L$2:$Z$2</c15:sqref>
                  </c15:fullRef>
                </c:ext>
              </c:extLst>
              <c:f>PIB_tete!$L$2:$Z$2</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extLst>
                <c:ext xmlns:c15="http://schemas.microsoft.com/office/drawing/2012/chart" uri="{02D57815-91ED-43cb-92C2-25804820EDAC}">
                  <c15:fullRef>
                    <c15:sqref>PIB_tete!$L$3:$AE$3</c15:sqref>
                  </c15:fullRef>
                </c:ext>
              </c:extLst>
              <c:f>PIB_tete!$L$3:$AB$3</c:f>
              <c:numCache>
                <c:formatCode>_-* #,##0\ _€_-;\-* #,##0\ _€_-;_-* "-"??\ _€_-;_-@_-</c:formatCode>
                <c:ptCount val="17"/>
                <c:pt idx="0">
                  <c:v>14017262</c:v>
                </c:pt>
                <c:pt idx="1">
                  <c:v>14252012</c:v>
                </c:pt>
                <c:pt idx="2">
                  <c:v>14731167</c:v>
                </c:pt>
                <c:pt idx="3">
                  <c:v>15224780</c:v>
                </c:pt>
                <c:pt idx="4">
                  <c:v>15730977</c:v>
                </c:pt>
                <c:pt idx="5">
                  <c:v>16248558</c:v>
                </c:pt>
                <c:pt idx="6">
                  <c:v>16779206</c:v>
                </c:pt>
                <c:pt idx="7">
                  <c:v>17322796</c:v>
                </c:pt>
                <c:pt idx="8">
                  <c:v>17880386</c:v>
                </c:pt>
                <c:pt idx="9">
                  <c:v>18450494</c:v>
                </c:pt>
                <c:pt idx="10">
                  <c:v>19034397</c:v>
                </c:pt>
                <c:pt idx="11">
                  <c:v>19632147</c:v>
                </c:pt>
                <c:pt idx="12">
                  <c:v>20244080</c:v>
                </c:pt>
                <c:pt idx="13">
                  <c:v>20505155</c:v>
                </c:pt>
                <c:pt idx="14">
                  <c:v>20818036</c:v>
                </c:pt>
                <c:pt idx="15">
                  <c:v>21452839</c:v>
                </c:pt>
                <c:pt idx="16">
                  <c:v>22092333</c:v>
                </c:pt>
              </c:numCache>
            </c:numRef>
          </c:val>
          <c:extLst>
            <c:ext xmlns:c16="http://schemas.microsoft.com/office/drawing/2014/chart" uri="{C3380CC4-5D6E-409C-BE32-E72D297353CC}">
              <c16:uniqueId val="{00000000-F66F-4D26-ABE2-2161AA79DE5B}"/>
            </c:ext>
          </c:extLst>
        </c:ser>
        <c:dLbls>
          <c:showLegendKey val="0"/>
          <c:showVal val="0"/>
          <c:showCatName val="0"/>
          <c:showSerName val="0"/>
          <c:showPercent val="0"/>
          <c:showBubbleSize val="0"/>
        </c:dLbls>
        <c:gapWidth val="150"/>
        <c:axId val="333311104"/>
        <c:axId val="333305280"/>
      </c:barChart>
      <c:lineChart>
        <c:grouping val="standard"/>
        <c:varyColors val="0"/>
        <c:ser>
          <c:idx val="1"/>
          <c:order val="1"/>
          <c:tx>
            <c:strRef>
              <c:f>PIB_tete!$B$4</c:f>
              <c:strCache>
                <c:ptCount val="1"/>
                <c:pt idx="0">
                  <c:v>PIB/tête en Valeur courante(milliers de Fcfa)</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PIB_tete!$L$2:$AE$2</c15:sqref>
                  </c15:fullRef>
                </c:ext>
              </c:extLst>
              <c:f>PIB_tete!$L$2:$AB$2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extLst>
                <c:ext xmlns:c15="http://schemas.microsoft.com/office/drawing/2012/chart" uri="{02D57815-91ED-43cb-92C2-25804820EDAC}">
                  <c15:fullRef>
                    <c15:sqref>PIB_tete!$L$4:$AE$4</c15:sqref>
                  </c15:fullRef>
                </c:ext>
              </c:extLst>
              <c:f>PIB_tete!$L$4:$AB$4</c:f>
              <c:numCache>
                <c:formatCode>_-* #,##0\ _€_-;\-* #,##0\ _€_-;_-* "-"??\ _€_-;_-@_-</c:formatCode>
                <c:ptCount val="17"/>
                <c:pt idx="0">
                  <c:v>244.02339713394588</c:v>
                </c:pt>
                <c:pt idx="1">
                  <c:v>256.09914402418457</c:v>
                </c:pt>
                <c:pt idx="2">
                  <c:v>286.15116616782899</c:v>
                </c:pt>
                <c:pt idx="3">
                  <c:v>291.93200705248131</c:v>
                </c:pt>
                <c:pt idx="4">
                  <c:v>317.98290968785807</c:v>
                </c:pt>
                <c:pt idx="5">
                  <c:v>350.3586522005852</c:v>
                </c:pt>
                <c:pt idx="6">
                  <c:v>382.20556443138508</c:v>
                </c:pt>
                <c:pt idx="7">
                  <c:v>383.31773663518709</c:v>
                </c:pt>
                <c:pt idx="8">
                  <c:v>385.0289580007065</c:v>
                </c:pt>
                <c:pt idx="9">
                  <c:v>379.13949621077899</c:v>
                </c:pt>
                <c:pt idx="10">
                  <c:v>399.54630556460495</c:v>
                </c:pt>
                <c:pt idx="11">
                  <c:v>417.23908240907122</c:v>
                </c:pt>
                <c:pt idx="12">
                  <c:v>435.98330968856078</c:v>
                </c:pt>
                <c:pt idx="13">
                  <c:v>458.11904372339541</c:v>
                </c:pt>
                <c:pt idx="14">
                  <c:v>490.06870773016243</c:v>
                </c:pt>
                <c:pt idx="15">
                  <c:v>509.15764575495115</c:v>
                </c:pt>
                <c:pt idx="16">
                  <c:v>525.78946732334691</c:v>
                </c:pt>
              </c:numCache>
            </c:numRef>
          </c:val>
          <c:smooth val="0"/>
          <c:extLst>
            <c:ext xmlns:c16="http://schemas.microsoft.com/office/drawing/2014/chart" uri="{C3380CC4-5D6E-409C-BE32-E72D297353CC}">
              <c16:uniqueId val="{00000001-F66F-4D26-ABE2-2161AA79DE5B}"/>
            </c:ext>
          </c:extLst>
        </c:ser>
        <c:ser>
          <c:idx val="2"/>
          <c:order val="2"/>
          <c:tx>
            <c:strRef>
              <c:f>PIB_tete!$B$5</c:f>
              <c:strCache>
                <c:ptCount val="1"/>
                <c:pt idx="0">
                  <c:v>PIB/tête  en Volume chainé 2015 (milliers de Fcfa)</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PIB_tete!$L$2:$AE$2</c15:sqref>
                  </c15:fullRef>
                </c:ext>
              </c:extLst>
              <c:f>PIB_tete!$L$2:$AB$2</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extLst>
                <c:ext xmlns:c15="http://schemas.microsoft.com/office/drawing/2012/chart" uri="{02D57815-91ED-43cb-92C2-25804820EDAC}">
                  <c15:fullRef>
                    <c15:sqref>PIB_tete!$L$5:$AE$5</c15:sqref>
                  </c15:fullRef>
                </c:ext>
              </c:extLst>
              <c:f>PIB_tete!$L$5:$AB$5</c:f>
              <c:numCache>
                <c:formatCode>_-* #,##0\ _€_-;\-* #,##0\ _€_-;_-* "-"??\ _€_-;_-@_-</c:formatCode>
                <c:ptCount val="17"/>
                <c:pt idx="0">
                  <c:v>311.67883541859828</c:v>
                </c:pt>
                <c:pt idx="1">
                  <c:v>319.14829089833847</c:v>
                </c:pt>
                <c:pt idx="2">
                  <c:v>326.67596544067726</c:v>
                </c:pt>
                <c:pt idx="3">
                  <c:v>325.44685060281955</c:v>
                </c:pt>
                <c:pt idx="4">
                  <c:v>341.57813916667521</c:v>
                </c:pt>
                <c:pt idx="5">
                  <c:v>352.59817142016044</c:v>
                </c:pt>
                <c:pt idx="6">
                  <c:v>363.47960141288917</c:v>
                </c:pt>
                <c:pt idx="7">
                  <c:v>372.46775949814003</c:v>
                </c:pt>
                <c:pt idx="8">
                  <c:v>376.46609039506143</c:v>
                </c:pt>
                <c:pt idx="9">
                  <c:v>379.13949621077899</c:v>
                </c:pt>
                <c:pt idx="10">
                  <c:v>389.40503342448937</c:v>
                </c:pt>
                <c:pt idx="11">
                  <c:v>400.96980825812005</c:v>
                </c:pt>
                <c:pt idx="12">
                  <c:v>414.53121964811328</c:v>
                </c:pt>
                <c:pt idx="13">
                  <c:v>433.35557179115699</c:v>
                </c:pt>
                <c:pt idx="14">
                  <c:v>435.42536346489379</c:v>
                </c:pt>
                <c:pt idx="15">
                  <c:v>451.87585716633851</c:v>
                </c:pt>
                <c:pt idx="16">
                  <c:v>445.95004999763</c:v>
                </c:pt>
              </c:numCache>
            </c:numRef>
          </c:val>
          <c:smooth val="0"/>
          <c:extLst>
            <c:ext xmlns:c16="http://schemas.microsoft.com/office/drawing/2014/chart" uri="{C3380CC4-5D6E-409C-BE32-E72D297353CC}">
              <c16:uniqueId val="{00000002-F66F-4D26-ABE2-2161AA79DE5B}"/>
            </c:ext>
          </c:extLst>
        </c:ser>
        <c:dLbls>
          <c:showLegendKey val="0"/>
          <c:showVal val="0"/>
          <c:showCatName val="0"/>
          <c:showSerName val="0"/>
          <c:showPercent val="0"/>
          <c:showBubbleSize val="0"/>
        </c:dLbls>
        <c:marker val="1"/>
        <c:smooth val="0"/>
        <c:axId val="333998960"/>
        <c:axId val="333998544"/>
      </c:lineChart>
      <c:catAx>
        <c:axId val="3333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333305280"/>
        <c:crosses val="autoZero"/>
        <c:auto val="1"/>
        <c:lblAlgn val="ctr"/>
        <c:lblOffset val="100"/>
        <c:noMultiLvlLbl val="0"/>
      </c:catAx>
      <c:valAx>
        <c:axId val="333305280"/>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333311104"/>
        <c:crosses val="autoZero"/>
        <c:crossBetween val="between"/>
      </c:valAx>
      <c:valAx>
        <c:axId val="333998544"/>
        <c:scaling>
          <c:orientation val="minMax"/>
        </c:scaling>
        <c:delete val="0"/>
        <c:axPos val="r"/>
        <c:numFmt formatCode="_-* #,##0\ _€_-;\-* #,##0\ _€_-;_-* &quot;-&quot;??\ _€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333998960"/>
        <c:crosses val="max"/>
        <c:crossBetween val="between"/>
      </c:valAx>
      <c:catAx>
        <c:axId val="333998960"/>
        <c:scaling>
          <c:orientation val="minMax"/>
        </c:scaling>
        <c:delete val="1"/>
        <c:axPos val="b"/>
        <c:numFmt formatCode="General" sourceLinked="1"/>
        <c:majorTickMark val="out"/>
        <c:minorTickMark val="none"/>
        <c:tickLblPos val="nextTo"/>
        <c:crossAx val="3339985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B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504825</xdr:colOff>
      <xdr:row>3</xdr:row>
      <xdr:rowOff>123825</xdr:rowOff>
    </xdr:from>
    <xdr:to>
      <xdr:col>9</xdr:col>
      <xdr:colOff>47625</xdr:colOff>
      <xdr:row>14</xdr:row>
      <xdr:rowOff>28575</xdr:rowOff>
    </xdr:to>
    <xdr:sp macro="" textlink="">
      <xdr:nvSpPr>
        <xdr:cNvPr id="2" name="ZoneTexte 1">
          <a:extLst>
            <a:ext uri="{FF2B5EF4-FFF2-40B4-BE49-F238E27FC236}">
              <a16:creationId xmlns:a16="http://schemas.microsoft.com/office/drawing/2014/main" id="{3B9E2CFE-28A2-53D1-CB15-852A6FA7B086}"/>
            </a:ext>
          </a:extLst>
        </xdr:cNvPr>
        <xdr:cNvSpPr txBox="1"/>
      </xdr:nvSpPr>
      <xdr:spPr>
        <a:xfrm>
          <a:off x="1266825" y="609600"/>
          <a:ext cx="5638800"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i="1">
              <a:latin typeface="Times New Roman" panose="02020603050405020304" pitchFamily="18" charset="0"/>
              <a:cs typeface="Times New Roman" panose="02020603050405020304" pitchFamily="18" charset="0"/>
            </a:rPr>
            <a:t>Système de comptabilité nationale utilisé</a:t>
          </a:r>
        </a:p>
        <a:p>
          <a:endParaRPr lang="fr-FR" sz="1100">
            <a:latin typeface="Times New Roman" panose="02020603050405020304" pitchFamily="18" charset="0"/>
            <a:cs typeface="Times New Roman" panose="02020603050405020304" pitchFamily="18" charset="0"/>
          </a:endParaRPr>
        </a:p>
        <a:p>
          <a:r>
            <a:rPr lang="fr-FR" sz="1100" i="1">
              <a:latin typeface="Times New Roman" panose="02020603050405020304" pitchFamily="18" charset="0"/>
              <a:cs typeface="Times New Roman" panose="02020603050405020304" pitchFamily="18" charset="0"/>
            </a:rPr>
            <a:t>Le Système de comptabilité nationale (SCN) est un ensemble de concepts et de méthodes de compilation des comptes économiques adopté par consensus pour l’ensemble des pays. Le SCN 2008 est le plus récent référentiel en matière d’élaboration des comptes nationaux adopté par les Nations Unies après le SCN-1993. Il s’agit du cinquième système de comptabilité nationale depuis le premier système adopté en 1952, (le SCN-1952). Le Burkina Faso, en vue de se conformer aux normes internationales et de produire des comptes économiques comparables aux autres pays, a adopté le SCN 2008</a:t>
          </a:r>
          <a:r>
            <a:rPr lang="fr-FR" sz="1100">
              <a:latin typeface="Times New Roman" panose="02020603050405020304" pitchFamily="18" charset="0"/>
              <a:cs typeface="Times New Roman" panose="02020603050405020304" pitchFamily="18" charset="0"/>
            </a:rPr>
            <a:t>.</a:t>
          </a:r>
        </a:p>
      </xdr:txBody>
    </xdr:sp>
    <xdr:clientData/>
  </xdr:twoCellAnchor>
  <xdr:twoCellAnchor>
    <xdr:from>
      <xdr:col>10</xdr:col>
      <xdr:colOff>171451</xdr:colOff>
      <xdr:row>3</xdr:row>
      <xdr:rowOff>142875</xdr:rowOff>
    </xdr:from>
    <xdr:to>
      <xdr:col>18</xdr:col>
      <xdr:colOff>381000</xdr:colOff>
      <xdr:row>14</xdr:row>
      <xdr:rowOff>38100</xdr:rowOff>
    </xdr:to>
    <xdr:sp macro="" textlink="">
      <xdr:nvSpPr>
        <xdr:cNvPr id="3" name="ZoneTexte 2">
          <a:extLst>
            <a:ext uri="{FF2B5EF4-FFF2-40B4-BE49-F238E27FC236}">
              <a16:creationId xmlns:a16="http://schemas.microsoft.com/office/drawing/2014/main" id="{57EEDE62-F32A-177F-083A-6E9BB67F2B1A}"/>
            </a:ext>
          </a:extLst>
        </xdr:cNvPr>
        <xdr:cNvSpPr txBox="1"/>
      </xdr:nvSpPr>
      <xdr:spPr>
        <a:xfrm>
          <a:off x="7791451" y="628650"/>
          <a:ext cx="6305549"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i="1">
              <a:solidFill>
                <a:schemeClr val="dk1"/>
              </a:solidFill>
              <a:latin typeface="Times New Roman" panose="02020603050405020304" pitchFamily="18" charset="0"/>
              <a:ea typeface="+mn-ea"/>
              <a:cs typeface="Times New Roman" panose="02020603050405020304" pitchFamily="18" charset="0"/>
            </a:rPr>
            <a:t>Année de base des comptes nationaux</a:t>
          </a:r>
        </a:p>
        <a:p>
          <a:endParaRPr lang="fr-FR" sz="1800" b="1" i="1">
            <a:latin typeface="Times New Roman" panose="02020603050405020304" pitchFamily="18" charset="0"/>
            <a:cs typeface="Times New Roman" panose="02020603050405020304" pitchFamily="18" charset="0"/>
          </a:endParaRPr>
        </a:p>
        <a:p>
          <a:r>
            <a:rPr lang="fr-FR" sz="1100" i="1">
              <a:solidFill>
                <a:schemeClr val="dk1"/>
              </a:solidFill>
              <a:latin typeface="Times New Roman" panose="02020603050405020304" pitchFamily="18" charset="0"/>
              <a:ea typeface="+mn-ea"/>
              <a:cs typeface="Times New Roman" panose="02020603050405020304" pitchFamily="18" charset="0"/>
            </a:rPr>
            <a:t>L’année de base des comptes nationaux du Burkina Faso est l'année 2015. Cette</a:t>
          </a:r>
          <a:r>
            <a:rPr lang="fr-FR" sz="1100" i="1" baseline="0">
              <a:solidFill>
                <a:schemeClr val="dk1"/>
              </a:solidFill>
              <a:latin typeface="Times New Roman" panose="02020603050405020304" pitchFamily="18" charset="0"/>
              <a:ea typeface="+mn-ea"/>
              <a:cs typeface="Times New Roman" panose="02020603050405020304" pitchFamily="18" charset="0"/>
            </a:rPr>
            <a:t> </a:t>
          </a:r>
          <a:r>
            <a:rPr lang="fr-FR" sz="1100" i="1">
              <a:solidFill>
                <a:schemeClr val="dk1"/>
              </a:solidFill>
              <a:latin typeface="Times New Roman" panose="02020603050405020304" pitchFamily="18" charset="0"/>
              <a:ea typeface="+mn-ea"/>
              <a:cs typeface="Times New Roman" panose="02020603050405020304" pitchFamily="18" charset="0"/>
            </a:rPr>
            <a:t>année de base est conforme au SCN-2008. Les principaux aspects du SCN-2008 qui sont intégrés concernent entre autres le mode de calcul des services d’intermédiation financière indirectement mesurés (SIFIM) évalués maintenant sur la base d’un taux de référence et des taux d’intérêts débiteurs et créditeurs, le calcul de la production de l’assurance dommage et de la réassurance, la distinction d’un secteur institutionnel dédié aux institutions sans but lucratif au service des ménages (ISBL-SM), le passage de la recherche développement en actif, etc.</a:t>
          </a:r>
        </a:p>
      </xdr:txBody>
    </xdr:sp>
    <xdr:clientData/>
  </xdr:twoCellAnchor>
  <xdr:twoCellAnchor>
    <xdr:from>
      <xdr:col>1</xdr:col>
      <xdr:colOff>523875</xdr:colOff>
      <xdr:row>17</xdr:row>
      <xdr:rowOff>57150</xdr:rowOff>
    </xdr:from>
    <xdr:to>
      <xdr:col>9</xdr:col>
      <xdr:colOff>38100</xdr:colOff>
      <xdr:row>28</xdr:row>
      <xdr:rowOff>114301</xdr:rowOff>
    </xdr:to>
    <xdr:sp macro="" textlink="">
      <xdr:nvSpPr>
        <xdr:cNvPr id="4" name="ZoneTexte 3">
          <a:extLst>
            <a:ext uri="{FF2B5EF4-FFF2-40B4-BE49-F238E27FC236}">
              <a16:creationId xmlns:a16="http://schemas.microsoft.com/office/drawing/2014/main" id="{F65DB85E-E385-428E-3C64-6593D25C3C41}"/>
            </a:ext>
          </a:extLst>
        </xdr:cNvPr>
        <xdr:cNvSpPr txBox="1"/>
      </xdr:nvSpPr>
      <xdr:spPr>
        <a:xfrm>
          <a:off x="1285875" y="2809875"/>
          <a:ext cx="5610225" cy="1838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i="1">
              <a:solidFill>
                <a:schemeClr val="dk1"/>
              </a:solidFill>
              <a:latin typeface="Times New Roman" panose="02020603050405020304" pitchFamily="18" charset="0"/>
              <a:ea typeface="+mn-ea"/>
              <a:cs typeface="Times New Roman" panose="02020603050405020304" pitchFamily="18" charset="0"/>
            </a:rPr>
            <a:t>Les nomenclatures</a:t>
          </a:r>
        </a:p>
        <a:p>
          <a:endParaRPr lang="fr-FR" sz="2000" b="1" i="1">
            <a:solidFill>
              <a:schemeClr val="dk1"/>
            </a:solidFill>
            <a:latin typeface="Times New Roman" panose="02020603050405020304" pitchFamily="18" charset="0"/>
            <a:ea typeface="+mn-ea"/>
            <a:cs typeface="Times New Roman" panose="02020603050405020304" pitchFamily="18" charset="0"/>
          </a:endParaRPr>
        </a:p>
        <a:p>
          <a:r>
            <a:rPr lang="fr-FR" sz="1100" i="1">
              <a:latin typeface="Times New Roman" panose="02020603050405020304" pitchFamily="18" charset="0"/>
              <a:cs typeface="Times New Roman" panose="02020603050405020304" pitchFamily="18" charset="0"/>
            </a:rPr>
            <a:t>Les agents économiques, les opérations économiques, les biens et services, et les activités sont répartis à travers des nomenclatures. Ces nomenclatures constituent le squelette du cadre central du système et permettent de caractériser au mieux les données économiques.</a:t>
          </a:r>
        </a:p>
        <a:p>
          <a:r>
            <a:rPr lang="fr-FR" sz="1100" i="1">
              <a:latin typeface="Times New Roman" panose="02020603050405020304" pitchFamily="18" charset="0"/>
              <a:cs typeface="Times New Roman" panose="02020603050405020304" pitchFamily="18" charset="0"/>
            </a:rPr>
            <a:t>Pour bien définir le cadre comptable, des nomenclatures répondant aux concepts et exigences du SCN 2008 ont été élaborées. L’élaboration des différentes nomenclatures s’est appuyée sur des documents mis en place par AFRISTAT qui tiennent compte du contexte général de tous les Etats membres.</a:t>
          </a:r>
        </a:p>
      </xdr:txBody>
    </xdr:sp>
    <xdr:clientData/>
  </xdr:twoCellAnchor>
  <xdr:twoCellAnchor>
    <xdr:from>
      <xdr:col>10</xdr:col>
      <xdr:colOff>247650</xdr:colOff>
      <xdr:row>17</xdr:row>
      <xdr:rowOff>76199</xdr:rowOff>
    </xdr:from>
    <xdr:to>
      <xdr:col>18</xdr:col>
      <xdr:colOff>409575</xdr:colOff>
      <xdr:row>31</xdr:row>
      <xdr:rowOff>9525</xdr:rowOff>
    </xdr:to>
    <xdr:sp macro="" textlink="">
      <xdr:nvSpPr>
        <xdr:cNvPr id="5" name="ZoneTexte 4">
          <a:extLst>
            <a:ext uri="{FF2B5EF4-FFF2-40B4-BE49-F238E27FC236}">
              <a16:creationId xmlns:a16="http://schemas.microsoft.com/office/drawing/2014/main" id="{B018EB4F-8786-F103-65DD-57765D5D3F89}"/>
            </a:ext>
          </a:extLst>
        </xdr:cNvPr>
        <xdr:cNvSpPr txBox="1"/>
      </xdr:nvSpPr>
      <xdr:spPr>
        <a:xfrm>
          <a:off x="7867650" y="2828924"/>
          <a:ext cx="6257925" cy="2200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i="1">
              <a:solidFill>
                <a:schemeClr val="dk1"/>
              </a:solidFill>
              <a:latin typeface="Times New Roman" panose="02020603050405020304" pitchFamily="18" charset="0"/>
              <a:ea typeface="+mn-ea"/>
              <a:cs typeface="Times New Roman" panose="02020603050405020304" pitchFamily="18" charset="0"/>
            </a:rPr>
            <a:t>Mesure de la production des établissements de crédit</a:t>
          </a:r>
        </a:p>
        <a:p>
          <a:endParaRPr lang="fr-FR" sz="2000" b="1" i="1">
            <a:solidFill>
              <a:schemeClr val="dk1"/>
            </a:solidFill>
            <a:latin typeface="Times New Roman" panose="02020603050405020304" pitchFamily="18" charset="0"/>
            <a:ea typeface="+mn-ea"/>
            <a:cs typeface="Times New Roman" panose="02020603050405020304" pitchFamily="18" charset="0"/>
          </a:endParaRPr>
        </a:p>
        <a:p>
          <a:r>
            <a:rPr lang="fr-FR" sz="1100" i="1">
              <a:latin typeface="Times New Roman" panose="02020603050405020304" pitchFamily="18" charset="0"/>
              <a:cs typeface="Times New Roman" panose="02020603050405020304" pitchFamily="18" charset="0"/>
            </a:rPr>
            <a:t>Les sociétés d’intermédiation financière (les banques et les sociétés de crédit) empruntent des capitaux</a:t>
          </a:r>
        </a:p>
        <a:p>
          <a:r>
            <a:rPr lang="fr-FR" sz="1100" i="1">
              <a:latin typeface="Times New Roman" panose="02020603050405020304" pitchFamily="18" charset="0"/>
              <a:cs typeface="Times New Roman" panose="02020603050405020304" pitchFamily="18" charset="0"/>
            </a:rPr>
            <a:t>qu’elles prêtent à d’autres unités institutionnelles : on dit qu’elles rendent des services d’intermédiation</a:t>
          </a:r>
        </a:p>
        <a:p>
          <a:r>
            <a:rPr lang="fr-FR" sz="1100" i="1">
              <a:latin typeface="Times New Roman" panose="02020603050405020304" pitchFamily="18" charset="0"/>
              <a:cs typeface="Times New Roman" panose="02020603050405020304" pitchFamily="18" charset="0"/>
            </a:rPr>
            <a:t>financière. Ils sont alors appelés « Services d’intermédiation financière indirectement mesurés (SIFIM)». Ils</a:t>
          </a:r>
        </a:p>
        <a:p>
          <a:r>
            <a:rPr lang="fr-FR" sz="1100" i="1">
              <a:latin typeface="Times New Roman" panose="02020603050405020304" pitchFamily="18" charset="0"/>
              <a:cs typeface="Times New Roman" panose="02020603050405020304" pitchFamily="18" charset="0"/>
            </a:rPr>
            <a:t>sont déterminés par la différence entre les intérêts sur les prêts versés et les intérêts sur les emprunts et</a:t>
          </a:r>
        </a:p>
        <a:p>
          <a:r>
            <a:rPr lang="fr-FR" sz="1100" i="1">
              <a:latin typeface="Times New Roman" panose="02020603050405020304" pitchFamily="18" charset="0"/>
              <a:cs typeface="Times New Roman" panose="02020603050405020304" pitchFamily="18" charset="0"/>
            </a:rPr>
            <a:t>dépôts reçus.</a:t>
          </a:r>
        </a:p>
        <a:p>
          <a:r>
            <a:rPr lang="fr-FR" sz="1100" i="1">
              <a:solidFill>
                <a:srgbClr val="0070C0"/>
              </a:solidFill>
              <a:latin typeface="Times New Roman" panose="02020603050405020304" pitchFamily="18" charset="0"/>
              <a:cs typeface="Times New Roman" panose="02020603050405020304" pitchFamily="18" charset="0"/>
            </a:rPr>
            <a:t>La production des intermédiaires financiers =Services explicitement facturés (commissions)</a:t>
          </a:r>
        </a:p>
        <a:p>
          <a:r>
            <a:rPr lang="fr-FR" sz="1100" i="1">
              <a:solidFill>
                <a:srgbClr val="0070C0"/>
              </a:solidFill>
              <a:latin typeface="Times New Roman" panose="02020603050405020304" pitchFamily="18" charset="0"/>
              <a:cs typeface="Times New Roman" panose="02020603050405020304" pitchFamily="18" charset="0"/>
            </a:rPr>
            <a:t>+ Marges d'intérêt (réalisées sur les dépôts collectés et les prêts octroyés) encore appélé</a:t>
          </a:r>
        </a:p>
        <a:p>
          <a:r>
            <a:rPr lang="fr-FR" sz="1100" i="1">
              <a:solidFill>
                <a:srgbClr val="0070C0"/>
              </a:solidFill>
              <a:latin typeface="Times New Roman" panose="02020603050405020304" pitchFamily="18" charset="0"/>
              <a:cs typeface="Times New Roman" panose="02020603050405020304" pitchFamily="18" charset="0"/>
            </a:rPr>
            <a:t>Service d'Intermédiation Financière Indirectement Mesuré (SIFIM).</a:t>
          </a:r>
        </a:p>
      </xdr:txBody>
    </xdr:sp>
    <xdr:clientData/>
  </xdr:twoCellAnchor>
  <xdr:twoCellAnchor>
    <xdr:from>
      <xdr:col>10</xdr:col>
      <xdr:colOff>266700</xdr:colOff>
      <xdr:row>32</xdr:row>
      <xdr:rowOff>142874</xdr:rowOff>
    </xdr:from>
    <xdr:to>
      <xdr:col>18</xdr:col>
      <xdr:colOff>428625</xdr:colOff>
      <xdr:row>46</xdr:row>
      <xdr:rowOff>57149</xdr:rowOff>
    </xdr:to>
    <xdr:sp macro="" textlink="">
      <xdr:nvSpPr>
        <xdr:cNvPr id="7" name="ZoneTexte 6">
          <a:extLst>
            <a:ext uri="{FF2B5EF4-FFF2-40B4-BE49-F238E27FC236}">
              <a16:creationId xmlns:a16="http://schemas.microsoft.com/office/drawing/2014/main" id="{2F4F6B5C-4C85-29DE-24F2-3268E25687C2}"/>
            </a:ext>
          </a:extLst>
        </xdr:cNvPr>
        <xdr:cNvSpPr txBox="1"/>
      </xdr:nvSpPr>
      <xdr:spPr>
        <a:xfrm>
          <a:off x="7886700" y="5324474"/>
          <a:ext cx="6257925"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i="1">
              <a:solidFill>
                <a:schemeClr val="dk1"/>
              </a:solidFill>
              <a:latin typeface="Times New Roman" panose="02020603050405020304" pitchFamily="18" charset="0"/>
              <a:ea typeface="+mn-ea"/>
              <a:cs typeface="Times New Roman" panose="02020603050405020304" pitchFamily="18" charset="0"/>
            </a:rPr>
            <a:t>Production des services d'assurance</a:t>
          </a:r>
        </a:p>
        <a:p>
          <a:endParaRPr lang="fr-FR" sz="2000" b="1" i="1">
            <a:solidFill>
              <a:schemeClr val="dk1"/>
            </a:solidFill>
            <a:latin typeface="Times New Roman" panose="02020603050405020304" pitchFamily="18" charset="0"/>
            <a:ea typeface="+mn-ea"/>
            <a:cs typeface="Times New Roman" panose="02020603050405020304" pitchFamily="18" charset="0"/>
          </a:endParaRPr>
        </a:p>
        <a:p>
          <a:r>
            <a:rPr lang="fr-FR" sz="1100" i="1">
              <a:solidFill>
                <a:srgbClr val="0070C0"/>
              </a:solidFill>
              <a:latin typeface="Times New Roman" panose="02020603050405020304" pitchFamily="18" charset="0"/>
              <a:ea typeface="+mn-ea"/>
              <a:cs typeface="Times New Roman" panose="02020603050405020304" pitchFamily="18" charset="0"/>
            </a:rPr>
            <a:t>La production de services d’assurance non vie=</a:t>
          </a:r>
        </a:p>
        <a:p>
          <a:r>
            <a:rPr lang="fr-FR" sz="1100" i="1">
              <a:solidFill>
                <a:srgbClr val="0070C0"/>
              </a:solidFill>
              <a:latin typeface="Times New Roman" panose="02020603050405020304" pitchFamily="18" charset="0"/>
              <a:ea typeface="+mn-ea"/>
              <a:cs typeface="Times New Roman" panose="02020603050405020304" pitchFamily="18" charset="0"/>
            </a:rPr>
            <a:t>Primes totales acquises à l’exercice (primes reçues – variations des réserves de primes)</a:t>
          </a:r>
        </a:p>
        <a:p>
          <a:r>
            <a:rPr lang="fr-FR" sz="1100" i="1">
              <a:solidFill>
                <a:srgbClr val="0070C0"/>
              </a:solidFill>
              <a:latin typeface="Times New Roman" panose="02020603050405020304" pitchFamily="18" charset="0"/>
              <a:ea typeface="+mn-ea"/>
              <a:cs typeface="Times New Roman" panose="02020603050405020304" pitchFamily="18" charset="0"/>
            </a:rPr>
            <a:t>+ Suppléments des primes (revenus tirés des placements)</a:t>
          </a:r>
        </a:p>
        <a:p>
          <a:r>
            <a:rPr lang="fr-FR" sz="1100" i="1">
              <a:solidFill>
                <a:srgbClr val="0070C0"/>
              </a:solidFill>
              <a:latin typeface="Times New Roman" panose="02020603050405020304" pitchFamily="18" charset="0"/>
              <a:ea typeface="+mn-ea"/>
              <a:cs typeface="Times New Roman" panose="02020603050405020304" pitchFamily="18" charset="0"/>
            </a:rPr>
            <a:t>- Indemnités ajustées encourues (estimés sur la base de l’expérience passée</a:t>
          </a:r>
        </a:p>
        <a:p>
          <a:endParaRPr lang="fr-FR" sz="1100" i="1">
            <a:solidFill>
              <a:srgbClr val="0070C0"/>
            </a:solidFill>
            <a:latin typeface="Times New Roman" panose="02020603050405020304" pitchFamily="18" charset="0"/>
            <a:ea typeface="+mn-ea"/>
            <a:cs typeface="Times New Roman" panose="02020603050405020304" pitchFamily="18" charset="0"/>
          </a:endParaRPr>
        </a:p>
        <a:p>
          <a:r>
            <a:rPr lang="fr-FR" sz="1100" i="1">
              <a:solidFill>
                <a:srgbClr val="0070C0"/>
              </a:solidFill>
              <a:latin typeface="Times New Roman" panose="02020603050405020304" pitchFamily="18" charset="0"/>
              <a:ea typeface="+mn-ea"/>
              <a:cs typeface="Times New Roman" panose="02020603050405020304" pitchFamily="18" charset="0"/>
            </a:rPr>
            <a:t>La production de services d’assurance vie =</a:t>
          </a:r>
        </a:p>
        <a:p>
          <a:r>
            <a:rPr lang="fr-FR" sz="1100" i="1">
              <a:solidFill>
                <a:srgbClr val="0070C0"/>
              </a:solidFill>
              <a:latin typeface="Times New Roman" panose="02020603050405020304" pitchFamily="18" charset="0"/>
              <a:ea typeface="+mn-ea"/>
              <a:cs typeface="Times New Roman" panose="02020603050405020304" pitchFamily="18" charset="0"/>
            </a:rPr>
            <a:t>Primes totales acquises à l’exercice (primes reçues – variations des réserves de primes)</a:t>
          </a:r>
        </a:p>
        <a:p>
          <a:r>
            <a:rPr lang="fr-FR" sz="1100" i="1">
              <a:solidFill>
                <a:srgbClr val="0070C0"/>
              </a:solidFill>
              <a:latin typeface="Times New Roman" panose="02020603050405020304" pitchFamily="18" charset="0"/>
              <a:ea typeface="+mn-ea"/>
              <a:cs typeface="Times New Roman" panose="02020603050405020304" pitchFamily="18" charset="0"/>
            </a:rPr>
            <a:t>+ Suppléments des primes (revenus tirés des placements)</a:t>
          </a:r>
        </a:p>
        <a:p>
          <a:r>
            <a:rPr lang="fr-FR" sz="1100" i="1">
              <a:solidFill>
                <a:srgbClr val="0070C0"/>
              </a:solidFill>
              <a:latin typeface="Times New Roman" panose="02020603050405020304" pitchFamily="18" charset="0"/>
              <a:ea typeface="+mn-ea"/>
              <a:cs typeface="Times New Roman" panose="02020603050405020304" pitchFamily="18" charset="0"/>
            </a:rPr>
            <a:t>- Prestations dues - Augmentations (plus diminutions) des réserves techniques d’assurance-vie.</a:t>
          </a:r>
        </a:p>
      </xdr:txBody>
    </xdr:sp>
    <xdr:clientData/>
  </xdr:twoCellAnchor>
  <xdr:twoCellAnchor>
    <xdr:from>
      <xdr:col>1</xdr:col>
      <xdr:colOff>544830</xdr:colOff>
      <xdr:row>33</xdr:row>
      <xdr:rowOff>49530</xdr:rowOff>
    </xdr:from>
    <xdr:to>
      <xdr:col>9</xdr:col>
      <xdr:colOff>41910</xdr:colOff>
      <xdr:row>43</xdr:row>
      <xdr:rowOff>95250</xdr:rowOff>
    </xdr:to>
    <xdr:sp macro="" textlink="">
      <xdr:nvSpPr>
        <xdr:cNvPr id="8" name="Rectangle : coins arrondis 7">
          <a:extLst>
            <a:ext uri="{FF2B5EF4-FFF2-40B4-BE49-F238E27FC236}">
              <a16:creationId xmlns:a16="http://schemas.microsoft.com/office/drawing/2014/main" id="{92CC96BE-8D27-44F8-AE5F-B58AD7C4C983}"/>
            </a:ext>
          </a:extLst>
        </xdr:cNvPr>
        <xdr:cNvSpPr/>
      </xdr:nvSpPr>
      <xdr:spPr>
        <a:xfrm>
          <a:off x="1325880" y="5330190"/>
          <a:ext cx="5745480" cy="164592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cap="none" spc="0">
              <a:ln w="0"/>
              <a:solidFill>
                <a:schemeClr val="tx1"/>
              </a:solidFill>
              <a:effectLst>
                <a:outerShdw blurRad="38100" dist="19050" dir="2700000" algn="tl" rotWithShape="0">
                  <a:schemeClr val="dk1">
                    <a:alpha val="40000"/>
                  </a:schemeClr>
                </a:outerShdw>
              </a:effectLst>
            </a:rPr>
            <a:t>PIB au prix du marché  =  Consommation finale</a:t>
          </a:r>
        </a:p>
        <a:p>
          <a:pPr algn="l"/>
          <a:r>
            <a:rPr lang="fr-FR" sz="1400" b="1" cap="none" spc="0" baseline="0">
              <a:ln w="0"/>
              <a:solidFill>
                <a:schemeClr val="tx1"/>
              </a:solidFill>
              <a:effectLst>
                <a:outerShdw blurRad="38100" dist="19050" dir="2700000" algn="tl" rotWithShape="0">
                  <a:schemeClr val="dk1">
                    <a:alpha val="40000"/>
                  </a:schemeClr>
                </a:outerShdw>
              </a:effectLst>
            </a:rPr>
            <a:t>		 +Formation brute de capital fixe</a:t>
          </a:r>
        </a:p>
        <a:p>
          <a:pPr algn="l"/>
          <a:r>
            <a:rPr lang="fr-FR" sz="1400" b="1" cap="none" spc="0" baseline="0">
              <a:ln w="0"/>
              <a:solidFill>
                <a:schemeClr val="tx1"/>
              </a:solidFill>
              <a:effectLst>
                <a:outerShdw blurRad="38100" dist="19050" dir="2700000" algn="tl" rotWithShape="0">
                  <a:schemeClr val="dk1">
                    <a:alpha val="40000"/>
                  </a:schemeClr>
                </a:outerShdw>
              </a:effectLst>
            </a:rPr>
            <a:t>	            	 +Variations des stocks</a:t>
          </a:r>
        </a:p>
        <a:p>
          <a:pPr algn="l"/>
          <a:r>
            <a:rPr lang="fr-FR" sz="1400" b="1" cap="none" spc="0" baseline="0">
              <a:ln w="0"/>
              <a:solidFill>
                <a:schemeClr val="tx1"/>
              </a:solidFill>
              <a:effectLst>
                <a:outerShdw blurRad="38100" dist="19050" dir="2700000" algn="tl" rotWithShape="0">
                  <a:schemeClr val="dk1">
                    <a:alpha val="40000"/>
                  </a:schemeClr>
                </a:outerShdw>
              </a:effectLst>
            </a:rPr>
            <a:t>	             	 +Acquisitions moins cessions d’objets de valeur</a:t>
          </a:r>
        </a:p>
        <a:p>
          <a:pPr algn="l"/>
          <a:r>
            <a:rPr lang="fr-FR" sz="1400" b="1" cap="none" spc="0" baseline="0">
              <a:ln w="0"/>
              <a:solidFill>
                <a:schemeClr val="tx1"/>
              </a:solidFill>
              <a:effectLst>
                <a:outerShdw blurRad="38100" dist="19050" dir="2700000" algn="tl" rotWithShape="0">
                  <a:schemeClr val="dk1">
                    <a:alpha val="40000"/>
                  </a:schemeClr>
                </a:outerShdw>
              </a:effectLst>
            </a:rPr>
            <a:t>	             	 +Exportations</a:t>
          </a:r>
        </a:p>
        <a:p>
          <a:pPr algn="l"/>
          <a:r>
            <a:rPr lang="fr-FR" sz="1400" b="1" cap="none" spc="0" baseline="0">
              <a:ln w="0"/>
              <a:solidFill>
                <a:schemeClr val="tx1"/>
              </a:solidFill>
              <a:effectLst>
                <a:outerShdw blurRad="38100" dist="19050" dir="2700000" algn="tl" rotWithShape="0">
                  <a:schemeClr val="dk1">
                    <a:alpha val="40000"/>
                  </a:schemeClr>
                </a:outerShdw>
              </a:effectLst>
            </a:rPr>
            <a:t>	             	  -Importations</a:t>
          </a:r>
          <a:endParaRPr lang="fr-BF" sz="14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609600</xdr:colOff>
      <xdr:row>9</xdr:row>
      <xdr:rowOff>19050</xdr:rowOff>
    </xdr:from>
    <xdr:to>
      <xdr:col>13</xdr:col>
      <xdr:colOff>828675</xdr:colOff>
      <xdr:row>26</xdr:row>
      <xdr:rowOff>66675</xdr:rowOff>
    </xdr:to>
    <xdr:graphicFrame macro="">
      <xdr:nvGraphicFramePr>
        <xdr:cNvPr id="3" name="Graphique 2">
          <a:extLst>
            <a:ext uri="{FF2B5EF4-FFF2-40B4-BE49-F238E27FC236}">
              <a16:creationId xmlns:a16="http://schemas.microsoft.com/office/drawing/2014/main" id="{C11220B4-4863-40CD-994E-A13635DF7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bceao.int/" TargetMode="External"/><Relationship Id="rId1" Type="http://schemas.openxmlformats.org/officeDocument/2006/relationships/hyperlink" Target="http://www.insd.b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9C01-EC80-4E1F-9626-973767BDC157}">
  <sheetPr codeName="Feuil1"/>
  <dimension ref="A2:B23"/>
  <sheetViews>
    <sheetView showGridLines="0" tabSelected="1" topLeftCell="B1" zoomScale="120" zoomScaleNormal="120" workbookViewId="0">
      <selection activeCell="B3" sqref="B3"/>
    </sheetView>
  </sheetViews>
  <sheetFormatPr baseColWidth="10" defaultColWidth="11.38671875" defaultRowHeight="17.7" x14ac:dyDescent="0.6"/>
  <cols>
    <col min="1" max="1" width="11.38671875" style="45"/>
    <col min="2" max="2" width="175.71875" style="84" bestFit="1" customWidth="1"/>
    <col min="3" max="3" width="11.38671875" style="45"/>
    <col min="4" max="4" width="13.27734375" style="45" bestFit="1" customWidth="1"/>
    <col min="5" max="16384" width="11.38671875" style="45"/>
  </cols>
  <sheetData>
    <row r="2" spans="1:2" ht="17.399999999999999" x14ac:dyDescent="0.55000000000000004">
      <c r="B2" s="200" t="s">
        <v>297</v>
      </c>
    </row>
    <row r="3" spans="1:2" ht="15" x14ac:dyDescent="0.5">
      <c r="B3" s="62" t="s">
        <v>452</v>
      </c>
    </row>
    <row r="5" spans="1:2" ht="15" x14ac:dyDescent="0.5">
      <c r="B5" s="81" t="s">
        <v>296</v>
      </c>
    </row>
    <row r="6" spans="1:2" ht="15.3" x14ac:dyDescent="0.55000000000000004">
      <c r="B6" s="80" t="s">
        <v>309</v>
      </c>
    </row>
    <row r="7" spans="1:2" s="83" customFormat="1" ht="23.1" x14ac:dyDescent="0.8">
      <c r="A7" s="80"/>
      <c r="B7" s="80" t="s">
        <v>407</v>
      </c>
    </row>
    <row r="8" spans="1:2" s="83" customFormat="1" ht="23.1" x14ac:dyDescent="0.8">
      <c r="A8" s="80"/>
      <c r="B8" s="80" t="s">
        <v>408</v>
      </c>
    </row>
    <row r="9" spans="1:2" s="83" customFormat="1" ht="23.1" x14ac:dyDescent="0.8">
      <c r="A9" s="80"/>
      <c r="B9" s="80" t="s">
        <v>409</v>
      </c>
    </row>
    <row r="10" spans="1:2" s="83" customFormat="1" ht="23.1" x14ac:dyDescent="0.8">
      <c r="A10" s="80"/>
      <c r="B10" s="80" t="s">
        <v>410</v>
      </c>
    </row>
    <row r="11" spans="1:2" s="83" customFormat="1" ht="23.1" x14ac:dyDescent="0.8">
      <c r="A11" s="80"/>
      <c r="B11" s="80" t="s">
        <v>411</v>
      </c>
    </row>
    <row r="12" spans="1:2" s="83" customFormat="1" ht="23.1" x14ac:dyDescent="0.8">
      <c r="A12" s="80"/>
      <c r="B12" s="80" t="s">
        <v>412</v>
      </c>
    </row>
    <row r="13" spans="1:2" s="83" customFormat="1" ht="23.1" x14ac:dyDescent="0.8">
      <c r="A13" s="80"/>
      <c r="B13" s="80" t="s">
        <v>413</v>
      </c>
    </row>
    <row r="14" spans="1:2" s="83" customFormat="1" ht="23.1" x14ac:dyDescent="0.8">
      <c r="A14" s="80"/>
      <c r="B14" s="80" t="s">
        <v>414</v>
      </c>
    </row>
    <row r="15" spans="1:2" s="83" customFormat="1" ht="23.1" x14ac:dyDescent="0.8">
      <c r="A15" s="80"/>
      <c r="B15" s="80" t="s">
        <v>415</v>
      </c>
    </row>
    <row r="16" spans="1:2" s="83" customFormat="1" ht="23.1" x14ac:dyDescent="0.8">
      <c r="A16" s="80"/>
      <c r="B16" s="80" t="s">
        <v>416</v>
      </c>
    </row>
    <row r="17" spans="1:2" s="83" customFormat="1" ht="23.1" x14ac:dyDescent="0.8">
      <c r="A17" s="80"/>
      <c r="B17" s="80" t="s">
        <v>417</v>
      </c>
    </row>
    <row r="18" spans="1:2" s="83" customFormat="1" ht="23.1" x14ac:dyDescent="0.8">
      <c r="A18" s="80"/>
      <c r="B18" s="80" t="s">
        <v>418</v>
      </c>
    </row>
    <row r="19" spans="1:2" s="83" customFormat="1" ht="23.1" x14ac:dyDescent="0.8">
      <c r="A19" s="80"/>
      <c r="B19" s="80" t="s">
        <v>419</v>
      </c>
    </row>
    <row r="20" spans="1:2" s="83" customFormat="1" ht="23.1" x14ac:dyDescent="0.8">
      <c r="A20" s="80"/>
      <c r="B20" s="80" t="s">
        <v>420</v>
      </c>
    </row>
    <row r="21" spans="1:2" ht="18" customHeight="1" x14ac:dyDescent="0.55000000000000004">
      <c r="A21" s="80"/>
      <c r="B21" s="80"/>
    </row>
    <row r="22" spans="1:2" ht="15" x14ac:dyDescent="0.5">
      <c r="B22" s="62" t="s">
        <v>308</v>
      </c>
    </row>
    <row r="23" spans="1:2" ht="15.3" x14ac:dyDescent="0.55000000000000004">
      <c r="B23" s="82">
        <v>45879</v>
      </c>
    </row>
  </sheetData>
  <hyperlinks>
    <hyperlink ref="B7" location="Synthèse!B2" display="Tableau A Agregats macroéconomiques" xr:uid="{FF41C569-AAAD-459A-BDC7-6D98A2BC3F5E}"/>
    <hyperlink ref="B8" location="'Tab1'!C3" display="Tableau 1.1: Produit Intérieur Brut (PIB) selon l'optique production, Valeurs courantes (en milliards de FCFA)" xr:uid="{50DD36AA-A1FA-4904-9DB7-50C5FE26419F}"/>
    <hyperlink ref="B9" location="'Tab2'!C3" display="Tableau 2.1: Produit Intérieur Brut (PIB) selon l'optique dépenses, Valeurs courantes (en milliards de FCFA)" xr:uid="{A6BC9657-9326-42A2-9E03-B634B35C23D1}"/>
    <hyperlink ref="B10" location="'Tab3'!C3" display="Tableau 3.1: Produit Intérieur Brut (PIB) selon l'optique revenu, Valeurs courantes (en millions de FCFA)" xr:uid="{1B919118-4F95-4B02-8B9F-93639EC27886}"/>
    <hyperlink ref="B11" location="'Tab4'!C3" display="Tableau 4.1: Valeur ajoutée brute par branche d'activités, Valeurs courantes (en milliards de FCFA)" xr:uid="{3C786E9D-C3F7-4C31-B694-ABC640CC0F01}"/>
    <hyperlink ref="B12" location="'Tab5'!C3" display="Tableau 5.1: Consommation finale des ménages par produits, Valeurs courantes (en millions de FCFA)" xr:uid="{2C10C5FB-8783-4AAB-BA51-48FADAB8E239}"/>
    <hyperlink ref="B13" location="'Tab6'!C3" display="Tableau 6.1: Formation brute de capital fixe par type d'actif, Valeurs courantes (en millions de FCFA)" xr:uid="{42265DD4-F378-49CD-AF33-A4E1C0723A85}"/>
    <hyperlink ref="B14" location="'Tab7'!C3" display="Tableau 7.1: Exportations de biens et de services par produit, Valeurs courantes (en millions de FCFA)" xr:uid="{0222917C-7FEF-4A3F-B1AC-EB8E78A7AAF6}"/>
    <hyperlink ref="B16" location="'Tab7-8'!C3" display="Tableau 7-8.1: Solde de biens et de services par produit, Valeurs courantes (en millions de FCFA)" xr:uid="{AED57C25-7ACF-436B-9E54-8BC9B9735C5E}"/>
    <hyperlink ref="B17" location="'Tab9'!C3" display="Tableau 9.1 : Principaux agrégats de l'économie nationale (en millions de FCFA)" xr:uid="{41CE2EDA-D2A2-4199-9327-D38AF0DB7BB3}"/>
    <hyperlink ref="B18" location="'Tab10'!C3" display="Tableau 10.1 : Principaux agrégats de la balance des paiements (en millions de FCFA)" xr:uid="{F1EDF43C-9AD2-435A-B279-CB4E9080F209}"/>
    <hyperlink ref="B19" location="'Tab11'!C3" display="Tableau 11.1: Effectifs par branche d'activités" xr:uid="{D808BC20-3BEB-476E-A389-F794B03CCEA7}"/>
    <hyperlink ref="B20" location="'Tab12'!C3" display="Tableau 12.1 Salaires par branche d'activités en valeurs en millions de FCFA" xr:uid="{EF60129A-8A9F-4FF5-87B6-E540AF354EAB}"/>
    <hyperlink ref="B15" location="'Tab8'!C3" display="Tableau 8.1: Importations de biens et de services par produit, Valeurs courantes (en millions de FCFA)" xr:uid="{D9B3A16A-13DB-4ABC-B3D0-42F469AE8F1A}"/>
    <hyperlink ref="B6" location="Metadonnées!A1" display="Métadonnées" xr:uid="{3E0C4452-E1F1-4A8B-9B62-A577F6A6CC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0"/>
  <dimension ref="A1:AA238"/>
  <sheetViews>
    <sheetView showGridLines="0" zoomScaleNormal="100" workbookViewId="0">
      <pane xSplit="3" ySplit="5" topLeftCell="P6" activePane="bottomRight" state="frozen"/>
      <selection activeCell="D12" sqref="D12"/>
      <selection pane="topRight" activeCell="D12" sqref="D12"/>
      <selection pane="bottomLeft" activeCell="D12" sqref="D12"/>
      <selection pane="bottomRight" activeCell="AA7" sqref="AA7"/>
    </sheetView>
  </sheetViews>
  <sheetFormatPr baseColWidth="10" defaultColWidth="8.71875" defaultRowHeight="15" customHeight="1" x14ac:dyDescent="0.45"/>
  <cols>
    <col min="1" max="1" width="8.71875" style="45"/>
    <col min="2" max="2" width="8.109375" style="45" customWidth="1"/>
    <col min="3" max="3" width="42.38671875" style="45" bestFit="1" customWidth="1"/>
    <col min="4" max="19" width="12.38671875" style="45" bestFit="1" customWidth="1"/>
    <col min="20" max="20" width="11.27734375" style="45" customWidth="1"/>
    <col min="21" max="21" width="11" style="45" customWidth="1"/>
    <col min="22" max="27" width="11.5546875"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365</v>
      </c>
      <c r="D3" s="64"/>
      <c r="E3" s="64"/>
      <c r="F3" s="64"/>
      <c r="G3" s="64"/>
      <c r="H3" s="64"/>
      <c r="I3" s="64"/>
      <c r="J3" s="64"/>
      <c r="K3" s="64"/>
      <c r="L3" s="64"/>
      <c r="M3" s="64"/>
      <c r="N3" s="64"/>
      <c r="O3" s="64"/>
      <c r="P3" s="64"/>
      <c r="Q3" s="64"/>
      <c r="R3" s="64"/>
      <c r="S3" s="64"/>
      <c r="T3" s="64"/>
      <c r="U3" s="64"/>
      <c r="V3" s="64"/>
      <c r="W3" s="64"/>
    </row>
    <row r="4" spans="1:27" ht="21" customHeight="1" x14ac:dyDescent="0.5">
      <c r="C4" s="62" t="s">
        <v>366</v>
      </c>
      <c r="D4" s="64"/>
      <c r="E4" s="64"/>
      <c r="F4" s="64"/>
      <c r="G4" s="64"/>
      <c r="H4" s="64"/>
      <c r="I4" s="64"/>
      <c r="J4" s="64"/>
      <c r="K4" s="64"/>
      <c r="L4" s="64"/>
      <c r="M4" s="64"/>
      <c r="N4" s="64"/>
      <c r="O4" s="64"/>
      <c r="P4" s="64"/>
      <c r="Q4" s="64"/>
      <c r="R4" s="64"/>
      <c r="S4" s="64"/>
      <c r="T4" s="64"/>
      <c r="U4" s="64"/>
      <c r="V4" s="64"/>
      <c r="W4" s="64"/>
    </row>
    <row r="5" spans="1:27" s="96" customFormat="1" ht="15" customHeight="1" thickBot="1" x14ac:dyDescent="0.5">
      <c r="B5" s="79"/>
      <c r="C5" s="95" t="s">
        <v>441</v>
      </c>
      <c r="D5" s="99">
        <v>1999</v>
      </c>
      <c r="E5" s="99">
        <f t="shared" ref="E5:X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ref="Y5:AA5" si="1">+X5+1</f>
        <v>2020</v>
      </c>
      <c r="Z5" s="99">
        <f t="shared" si="1"/>
        <v>2021</v>
      </c>
      <c r="AA5" s="99">
        <f t="shared" si="1"/>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c r="V6" s="64"/>
      <c r="W6" s="64"/>
    </row>
    <row r="7" spans="1:27" s="63" customFormat="1" ht="15" customHeight="1" x14ac:dyDescent="0.5">
      <c r="B7" s="62" t="s">
        <v>47</v>
      </c>
      <c r="C7" s="18" t="s">
        <v>143</v>
      </c>
      <c r="D7" s="19"/>
      <c r="E7" s="19"/>
      <c r="F7" s="19"/>
      <c r="G7" s="19"/>
      <c r="H7" s="19"/>
      <c r="I7" s="19"/>
      <c r="J7" s="19"/>
      <c r="K7" s="19"/>
      <c r="L7" s="19"/>
      <c r="M7" s="19"/>
      <c r="N7" s="19"/>
      <c r="O7" s="19"/>
      <c r="P7" s="19"/>
      <c r="Q7" s="19"/>
      <c r="R7" s="19"/>
      <c r="S7" s="19"/>
      <c r="T7" s="19">
        <v>371454</v>
      </c>
      <c r="U7" s="19">
        <v>410921</v>
      </c>
      <c r="V7" s="19">
        <v>426860</v>
      </c>
      <c r="W7" s="19">
        <v>489292</v>
      </c>
      <c r="X7" s="19">
        <v>419758</v>
      </c>
      <c r="Y7" s="19">
        <v>328635</v>
      </c>
      <c r="Z7" s="19">
        <v>446624</v>
      </c>
      <c r="AA7" s="19">
        <v>496782</v>
      </c>
    </row>
    <row r="8" spans="1:27" s="65" customFormat="1" ht="15" customHeight="1" x14ac:dyDescent="0.5">
      <c r="B8" s="64" t="s">
        <v>49</v>
      </c>
      <c r="C8" s="20" t="s">
        <v>144</v>
      </c>
      <c r="D8" s="21"/>
      <c r="E8" s="21"/>
      <c r="F8" s="21"/>
      <c r="G8" s="21"/>
      <c r="H8" s="21"/>
      <c r="I8" s="21"/>
      <c r="J8" s="21"/>
      <c r="K8" s="21"/>
      <c r="L8" s="21"/>
      <c r="M8" s="21"/>
      <c r="N8" s="21"/>
      <c r="O8" s="21"/>
      <c r="P8" s="21"/>
      <c r="Q8" s="21"/>
      <c r="R8" s="21"/>
      <c r="S8" s="21"/>
      <c r="T8" s="21">
        <v>7410</v>
      </c>
      <c r="U8" s="21">
        <v>3107</v>
      </c>
      <c r="V8" s="21">
        <v>10448</v>
      </c>
      <c r="W8" s="21">
        <v>9070</v>
      </c>
      <c r="X8" s="21">
        <v>9828</v>
      </c>
      <c r="Y8" s="21">
        <v>13416</v>
      </c>
      <c r="Z8" s="21">
        <v>1629</v>
      </c>
      <c r="AA8" s="21">
        <v>111</v>
      </c>
    </row>
    <row r="9" spans="1:27" s="65" customFormat="1" ht="15" customHeight="1" x14ac:dyDescent="0.5">
      <c r="B9" s="64" t="s">
        <v>51</v>
      </c>
      <c r="C9" s="20" t="s">
        <v>145</v>
      </c>
      <c r="D9" s="21"/>
      <c r="E9" s="21"/>
      <c r="F9" s="21"/>
      <c r="G9" s="21"/>
      <c r="H9" s="21"/>
      <c r="I9" s="21"/>
      <c r="J9" s="21"/>
      <c r="K9" s="21"/>
      <c r="L9" s="21"/>
      <c r="M9" s="21"/>
      <c r="N9" s="21"/>
      <c r="O9" s="21"/>
      <c r="P9" s="21"/>
      <c r="Q9" s="21"/>
      <c r="R9" s="21"/>
      <c r="S9" s="21"/>
      <c r="T9" s="21">
        <v>2799</v>
      </c>
      <c r="U9" s="21">
        <v>2682</v>
      </c>
      <c r="V9" s="21">
        <v>2703</v>
      </c>
      <c r="W9" s="21">
        <v>13229</v>
      </c>
      <c r="X9" s="21">
        <v>11024</v>
      </c>
      <c r="Y9" s="21">
        <v>11143</v>
      </c>
      <c r="Z9" s="21">
        <v>11707</v>
      </c>
      <c r="AA9" s="21">
        <v>10569</v>
      </c>
    </row>
    <row r="10" spans="1:27" s="65" customFormat="1" ht="15" customHeight="1" x14ac:dyDescent="0.5">
      <c r="B10" s="64" t="s">
        <v>52</v>
      </c>
      <c r="C10" s="20" t="s">
        <v>146</v>
      </c>
      <c r="D10" s="21"/>
      <c r="E10" s="21"/>
      <c r="F10" s="21"/>
      <c r="G10" s="21"/>
      <c r="H10" s="21"/>
      <c r="I10" s="21"/>
      <c r="J10" s="21"/>
      <c r="K10" s="21"/>
      <c r="L10" s="21"/>
      <c r="M10" s="21"/>
      <c r="N10" s="21"/>
      <c r="O10" s="21"/>
      <c r="P10" s="21"/>
      <c r="Q10" s="21"/>
      <c r="R10" s="21"/>
      <c r="S10" s="21"/>
      <c r="T10" s="21">
        <v>49972</v>
      </c>
      <c r="U10" s="21">
        <v>62632</v>
      </c>
      <c r="V10" s="21">
        <v>96665</v>
      </c>
      <c r="W10" s="21">
        <v>117113</v>
      </c>
      <c r="X10" s="21">
        <v>56016</v>
      </c>
      <c r="Y10" s="21">
        <v>42315</v>
      </c>
      <c r="Z10" s="21">
        <v>69770</v>
      </c>
      <c r="AA10" s="21">
        <v>85330</v>
      </c>
    </row>
    <row r="11" spans="1:27" s="58" customFormat="1" ht="15" customHeight="1" x14ac:dyDescent="0.4">
      <c r="B11" s="61" t="s">
        <v>171</v>
      </c>
      <c r="C11" s="13" t="s">
        <v>147</v>
      </c>
      <c r="D11" s="10"/>
      <c r="E11" s="10"/>
      <c r="F11" s="10"/>
      <c r="G11" s="10"/>
      <c r="H11" s="10"/>
      <c r="I11" s="10"/>
      <c r="J11" s="10"/>
      <c r="K11" s="10"/>
      <c r="L11" s="10"/>
      <c r="M11" s="10"/>
      <c r="N11" s="10"/>
      <c r="O11" s="10"/>
      <c r="P11" s="10"/>
      <c r="Q11" s="10"/>
      <c r="R11" s="10"/>
      <c r="S11" s="10"/>
      <c r="T11" s="10">
        <v>49972</v>
      </c>
      <c r="U11" s="10">
        <v>62632</v>
      </c>
      <c r="V11" s="10">
        <v>96665</v>
      </c>
      <c r="W11" s="10">
        <v>117113</v>
      </c>
      <c r="X11" s="10">
        <v>56016</v>
      </c>
      <c r="Y11" s="10">
        <v>42315</v>
      </c>
      <c r="Z11" s="10">
        <v>69770</v>
      </c>
      <c r="AA11" s="10">
        <v>85330</v>
      </c>
    </row>
    <row r="12" spans="1:27" s="58" customFormat="1" ht="15" customHeight="1" x14ac:dyDescent="0.4">
      <c r="B12" s="61" t="s">
        <v>172</v>
      </c>
      <c r="C12" s="13" t="s">
        <v>148</v>
      </c>
      <c r="D12" s="10"/>
      <c r="E12" s="10"/>
      <c r="F12" s="10"/>
      <c r="G12" s="10"/>
      <c r="H12" s="10"/>
      <c r="I12" s="10"/>
      <c r="J12" s="10"/>
      <c r="K12" s="10"/>
      <c r="L12" s="10"/>
      <c r="M12" s="10"/>
      <c r="N12" s="10"/>
      <c r="O12" s="10"/>
      <c r="P12" s="10"/>
      <c r="Q12" s="10"/>
      <c r="R12" s="10"/>
      <c r="S12" s="10"/>
      <c r="T12" s="10">
        <v>0</v>
      </c>
      <c r="U12" s="10">
        <v>0</v>
      </c>
      <c r="V12" s="10">
        <v>0</v>
      </c>
      <c r="W12" s="10">
        <v>0</v>
      </c>
      <c r="X12" s="10">
        <v>0</v>
      </c>
      <c r="Y12" s="10">
        <v>0</v>
      </c>
      <c r="Z12" s="10">
        <v>0</v>
      </c>
      <c r="AA12" s="10">
        <v>0</v>
      </c>
    </row>
    <row r="13" spans="1:27" s="65" customFormat="1" ht="15" customHeight="1" x14ac:dyDescent="0.5">
      <c r="B13" s="64" t="s">
        <v>53</v>
      </c>
      <c r="C13" s="20" t="s">
        <v>149</v>
      </c>
      <c r="D13" s="21"/>
      <c r="E13" s="21"/>
      <c r="F13" s="21"/>
      <c r="G13" s="21"/>
      <c r="H13" s="21"/>
      <c r="I13" s="21"/>
      <c r="J13" s="21"/>
      <c r="K13" s="21"/>
      <c r="L13" s="21"/>
      <c r="M13" s="21"/>
      <c r="N13" s="21"/>
      <c r="O13" s="21"/>
      <c r="P13" s="21"/>
      <c r="Q13" s="21"/>
      <c r="R13" s="21"/>
      <c r="S13" s="21"/>
      <c r="T13" s="21">
        <v>3866</v>
      </c>
      <c r="U13" s="21">
        <v>2433</v>
      </c>
      <c r="V13" s="21">
        <v>1489</v>
      </c>
      <c r="W13" s="21">
        <v>1893</v>
      </c>
      <c r="X13" s="21">
        <v>1722</v>
      </c>
      <c r="Y13" s="21">
        <v>437</v>
      </c>
      <c r="Z13" s="21">
        <v>908</v>
      </c>
      <c r="AA13" s="21">
        <v>979</v>
      </c>
    </row>
    <row r="14" spans="1:27" s="65" customFormat="1" ht="15" customHeight="1" x14ac:dyDescent="0.5">
      <c r="B14" s="64" t="s">
        <v>173</v>
      </c>
      <c r="C14" s="20" t="s">
        <v>150</v>
      </c>
      <c r="D14" s="21"/>
      <c r="E14" s="21"/>
      <c r="F14" s="21"/>
      <c r="G14" s="21"/>
      <c r="H14" s="21"/>
      <c r="I14" s="21"/>
      <c r="J14" s="21"/>
      <c r="K14" s="21"/>
      <c r="L14" s="21"/>
      <c r="M14" s="21"/>
      <c r="N14" s="21"/>
      <c r="O14" s="21"/>
      <c r="P14" s="21"/>
      <c r="Q14" s="21"/>
      <c r="R14" s="21"/>
      <c r="S14" s="21"/>
      <c r="T14" s="21">
        <v>0</v>
      </c>
      <c r="U14" s="21">
        <v>0</v>
      </c>
      <c r="V14" s="21">
        <v>0</v>
      </c>
      <c r="W14" s="21">
        <v>0</v>
      </c>
      <c r="X14" s="21">
        <v>0</v>
      </c>
      <c r="Y14" s="21">
        <v>0</v>
      </c>
      <c r="Z14" s="21">
        <v>0</v>
      </c>
      <c r="AA14" s="21">
        <v>0</v>
      </c>
    </row>
    <row r="15" spans="1:27" s="65" customFormat="1" ht="15" customHeight="1" x14ac:dyDescent="0.5">
      <c r="B15" s="64" t="s">
        <v>174</v>
      </c>
      <c r="C15" s="20" t="s">
        <v>151</v>
      </c>
      <c r="D15" s="21"/>
      <c r="E15" s="21"/>
      <c r="F15" s="21"/>
      <c r="G15" s="21"/>
      <c r="H15" s="21"/>
      <c r="I15" s="21"/>
      <c r="J15" s="21"/>
      <c r="K15" s="21"/>
      <c r="L15" s="21"/>
      <c r="M15" s="21"/>
      <c r="N15" s="21"/>
      <c r="O15" s="21"/>
      <c r="P15" s="21"/>
      <c r="Q15" s="21"/>
      <c r="R15" s="21"/>
      <c r="S15" s="21"/>
      <c r="T15" s="21">
        <v>21524</v>
      </c>
      <c r="U15" s="21">
        <v>21470</v>
      </c>
      <c r="V15" s="21">
        <v>16905</v>
      </c>
      <c r="W15" s="21">
        <v>30049</v>
      </c>
      <c r="X15" s="21">
        <v>33689</v>
      </c>
      <c r="Y15" s="21">
        <v>25365</v>
      </c>
      <c r="Z15" s="21">
        <v>22471</v>
      </c>
      <c r="AA15" s="21">
        <v>13765</v>
      </c>
    </row>
    <row r="16" spans="1:27" s="65" customFormat="1" ht="15" customHeight="1" x14ac:dyDescent="0.5">
      <c r="B16" s="64" t="s">
        <v>175</v>
      </c>
      <c r="C16" s="20" t="s">
        <v>152</v>
      </c>
      <c r="D16" s="21"/>
      <c r="E16" s="21"/>
      <c r="F16" s="21"/>
      <c r="G16" s="21"/>
      <c r="H16" s="21"/>
      <c r="I16" s="21"/>
      <c r="J16" s="21"/>
      <c r="K16" s="21"/>
      <c r="L16" s="21"/>
      <c r="M16" s="21"/>
      <c r="N16" s="21"/>
      <c r="O16" s="21"/>
      <c r="P16" s="21"/>
      <c r="Q16" s="21"/>
      <c r="R16" s="21"/>
      <c r="S16" s="21"/>
      <c r="T16" s="21">
        <v>285883</v>
      </c>
      <c r="U16" s="21">
        <v>318597</v>
      </c>
      <c r="V16" s="21">
        <v>298650</v>
      </c>
      <c r="W16" s="21">
        <v>317938</v>
      </c>
      <c r="X16" s="21">
        <v>307479</v>
      </c>
      <c r="Y16" s="21">
        <v>235959</v>
      </c>
      <c r="Z16" s="21">
        <v>340139</v>
      </c>
      <c r="AA16" s="21">
        <v>386028</v>
      </c>
    </row>
    <row r="17" spans="2:27" s="63" customFormat="1" ht="15" customHeight="1" x14ac:dyDescent="0.5">
      <c r="B17" s="62" t="s">
        <v>55</v>
      </c>
      <c r="C17" s="18" t="s">
        <v>153</v>
      </c>
      <c r="D17" s="19"/>
      <c r="E17" s="19"/>
      <c r="F17" s="19"/>
      <c r="G17" s="19"/>
      <c r="H17" s="19"/>
      <c r="I17" s="19"/>
      <c r="J17" s="19"/>
      <c r="K17" s="19"/>
      <c r="L17" s="19"/>
      <c r="M17" s="19"/>
      <c r="N17" s="19"/>
      <c r="O17" s="19"/>
      <c r="P17" s="19"/>
      <c r="Q17" s="19"/>
      <c r="R17" s="19"/>
      <c r="S17" s="19"/>
      <c r="T17" s="19">
        <v>1102218</v>
      </c>
      <c r="U17" s="19">
        <v>1187090</v>
      </c>
      <c r="V17" s="19">
        <v>1365753</v>
      </c>
      <c r="W17" s="19">
        <v>1577455</v>
      </c>
      <c r="X17" s="19">
        <v>1889748</v>
      </c>
      <c r="Y17" s="19">
        <v>2497396</v>
      </c>
      <c r="Z17" s="19">
        <v>2673227</v>
      </c>
      <c r="AA17" s="19">
        <v>2570936</v>
      </c>
    </row>
    <row r="18" spans="2:27" s="63" customFormat="1" ht="15" customHeight="1" x14ac:dyDescent="0.5">
      <c r="B18" s="62" t="s">
        <v>65</v>
      </c>
      <c r="C18" s="18" t="s">
        <v>154</v>
      </c>
      <c r="D18" s="19"/>
      <c r="E18" s="19"/>
      <c r="F18" s="19"/>
      <c r="G18" s="19"/>
      <c r="H18" s="19"/>
      <c r="I18" s="19"/>
      <c r="J18" s="19"/>
      <c r="K18" s="19"/>
      <c r="L18" s="19"/>
      <c r="M18" s="19"/>
      <c r="N18" s="19"/>
      <c r="O18" s="19"/>
      <c r="P18" s="19"/>
      <c r="Q18" s="19"/>
      <c r="R18" s="19"/>
      <c r="S18" s="19"/>
      <c r="T18" s="19">
        <v>163008</v>
      </c>
      <c r="U18" s="19">
        <v>164605</v>
      </c>
      <c r="V18" s="19">
        <v>161014</v>
      </c>
      <c r="W18" s="19">
        <v>205866</v>
      </c>
      <c r="X18" s="19">
        <v>190302</v>
      </c>
      <c r="Y18" s="19">
        <v>185681</v>
      </c>
      <c r="Z18" s="19">
        <v>215847</v>
      </c>
      <c r="AA18" s="19">
        <v>273148</v>
      </c>
    </row>
    <row r="19" spans="2:27" s="65" customFormat="1" ht="15" customHeight="1" x14ac:dyDescent="0.5">
      <c r="B19" s="64" t="s">
        <v>67</v>
      </c>
      <c r="C19" s="20" t="s">
        <v>60</v>
      </c>
      <c r="D19" s="21"/>
      <c r="E19" s="21"/>
      <c r="F19" s="21"/>
      <c r="G19" s="21"/>
      <c r="H19" s="21"/>
      <c r="I19" s="21"/>
      <c r="J19" s="21"/>
      <c r="K19" s="21"/>
      <c r="L19" s="21"/>
      <c r="M19" s="21"/>
      <c r="N19" s="21"/>
      <c r="O19" s="21"/>
      <c r="P19" s="21"/>
      <c r="Q19" s="21"/>
      <c r="R19" s="21"/>
      <c r="S19" s="21"/>
      <c r="T19" s="21">
        <v>19470</v>
      </c>
      <c r="U19" s="21">
        <v>14907</v>
      </c>
      <c r="V19" s="21">
        <v>17111</v>
      </c>
      <c r="W19" s="21">
        <v>28968</v>
      </c>
      <c r="X19" s="21">
        <v>30724</v>
      </c>
      <c r="Y19" s="21">
        <v>34055</v>
      </c>
      <c r="Z19" s="21">
        <v>41323</v>
      </c>
      <c r="AA19" s="21">
        <v>43079</v>
      </c>
    </row>
    <row r="20" spans="2:27" s="58" customFormat="1" ht="15" customHeight="1" x14ac:dyDescent="0.4">
      <c r="B20" s="61" t="s">
        <v>176</v>
      </c>
      <c r="C20" s="13" t="s">
        <v>155</v>
      </c>
      <c r="D20" s="10"/>
      <c r="E20" s="10"/>
      <c r="F20" s="10"/>
      <c r="G20" s="10"/>
      <c r="H20" s="10"/>
      <c r="I20" s="10"/>
      <c r="J20" s="10"/>
      <c r="K20" s="10"/>
      <c r="L20" s="10"/>
      <c r="M20" s="10"/>
      <c r="N20" s="10"/>
      <c r="O20" s="10"/>
      <c r="P20" s="10"/>
      <c r="Q20" s="10"/>
      <c r="R20" s="10"/>
      <c r="S20" s="10"/>
      <c r="T20" s="10">
        <v>475</v>
      </c>
      <c r="U20" s="10">
        <v>0</v>
      </c>
      <c r="V20" s="10">
        <v>285</v>
      </c>
      <c r="W20" s="10">
        <v>131</v>
      </c>
      <c r="X20" s="10">
        <v>59</v>
      </c>
      <c r="Y20" s="10">
        <v>167</v>
      </c>
      <c r="Z20" s="10">
        <v>187</v>
      </c>
      <c r="AA20" s="10">
        <v>0</v>
      </c>
    </row>
    <row r="21" spans="2:27" s="58" customFormat="1" ht="15" customHeight="1" x14ac:dyDescent="0.4">
      <c r="B21" s="61" t="s">
        <v>177</v>
      </c>
      <c r="C21" s="13" t="s">
        <v>156</v>
      </c>
      <c r="D21" s="10"/>
      <c r="E21" s="10"/>
      <c r="F21" s="10"/>
      <c r="G21" s="10"/>
      <c r="H21" s="10"/>
      <c r="I21" s="10"/>
      <c r="J21" s="10"/>
      <c r="K21" s="10"/>
      <c r="L21" s="10"/>
      <c r="M21" s="10"/>
      <c r="N21" s="10"/>
      <c r="O21" s="10"/>
      <c r="P21" s="10"/>
      <c r="Q21" s="10"/>
      <c r="R21" s="10"/>
      <c r="S21" s="10"/>
      <c r="T21" s="10">
        <v>0</v>
      </c>
      <c r="U21" s="10">
        <v>0</v>
      </c>
      <c r="V21" s="10">
        <v>0</v>
      </c>
      <c r="W21" s="10">
        <v>0</v>
      </c>
      <c r="X21" s="10">
        <v>0</v>
      </c>
      <c r="Y21" s="10">
        <v>0</v>
      </c>
      <c r="Z21" s="10">
        <v>0</v>
      </c>
      <c r="AA21" s="10">
        <v>0</v>
      </c>
    </row>
    <row r="22" spans="2:27" s="58" customFormat="1" ht="15" customHeight="1" x14ac:dyDescent="0.4">
      <c r="B22" s="61" t="s">
        <v>178</v>
      </c>
      <c r="C22" s="13" t="s">
        <v>157</v>
      </c>
      <c r="D22" s="10"/>
      <c r="E22" s="10"/>
      <c r="F22" s="10"/>
      <c r="G22" s="10"/>
      <c r="H22" s="10"/>
      <c r="I22" s="10"/>
      <c r="J22" s="10"/>
      <c r="K22" s="10"/>
      <c r="L22" s="10"/>
      <c r="M22" s="10"/>
      <c r="N22" s="10"/>
      <c r="O22" s="10"/>
      <c r="P22" s="10"/>
      <c r="Q22" s="10"/>
      <c r="R22" s="10"/>
      <c r="S22" s="10"/>
      <c r="T22" s="10">
        <v>0</v>
      </c>
      <c r="U22" s="10">
        <v>0</v>
      </c>
      <c r="V22" s="10">
        <v>0</v>
      </c>
      <c r="W22" s="10">
        <v>0</v>
      </c>
      <c r="X22" s="10">
        <v>0</v>
      </c>
      <c r="Y22" s="10">
        <v>0</v>
      </c>
      <c r="Z22" s="10">
        <v>0</v>
      </c>
      <c r="AA22" s="10">
        <v>0</v>
      </c>
    </row>
    <row r="23" spans="2:27" s="58" customFormat="1" ht="15" customHeight="1" x14ac:dyDescent="0.4">
      <c r="B23" s="61" t="s">
        <v>179</v>
      </c>
      <c r="C23" s="13" t="s">
        <v>158</v>
      </c>
      <c r="D23" s="10"/>
      <c r="E23" s="10"/>
      <c r="F23" s="10"/>
      <c r="G23" s="10"/>
      <c r="H23" s="10"/>
      <c r="I23" s="10"/>
      <c r="J23" s="10"/>
      <c r="K23" s="10"/>
      <c r="L23" s="10"/>
      <c r="M23" s="10"/>
      <c r="N23" s="10"/>
      <c r="O23" s="10"/>
      <c r="P23" s="10"/>
      <c r="Q23" s="10"/>
      <c r="R23" s="10"/>
      <c r="S23" s="10"/>
      <c r="T23" s="10">
        <v>90</v>
      </c>
      <c r="U23" s="10">
        <v>10</v>
      </c>
      <c r="V23" s="10">
        <v>5</v>
      </c>
      <c r="W23" s="10">
        <v>8</v>
      </c>
      <c r="X23" s="10">
        <v>10</v>
      </c>
      <c r="Y23" s="10">
        <v>13</v>
      </c>
      <c r="Z23" s="10">
        <v>7181</v>
      </c>
      <c r="AA23" s="10">
        <v>8042</v>
      </c>
    </row>
    <row r="24" spans="2:27" s="58" customFormat="1" ht="15" customHeight="1" x14ac:dyDescent="0.4">
      <c r="B24" s="61" t="s">
        <v>180</v>
      </c>
      <c r="C24" s="13" t="s">
        <v>159</v>
      </c>
      <c r="D24" s="10"/>
      <c r="E24" s="10"/>
      <c r="F24" s="10"/>
      <c r="G24" s="10"/>
      <c r="H24" s="10"/>
      <c r="I24" s="10"/>
      <c r="J24" s="10"/>
      <c r="K24" s="10"/>
      <c r="L24" s="10"/>
      <c r="M24" s="10"/>
      <c r="N24" s="10"/>
      <c r="O24" s="10"/>
      <c r="P24" s="10"/>
      <c r="Q24" s="10"/>
      <c r="R24" s="10"/>
      <c r="S24" s="10"/>
      <c r="T24" s="10">
        <v>18905</v>
      </c>
      <c r="U24" s="10">
        <v>14897</v>
      </c>
      <c r="V24" s="10">
        <v>16821</v>
      </c>
      <c r="W24" s="10">
        <v>28829</v>
      </c>
      <c r="X24" s="10">
        <v>30655</v>
      </c>
      <c r="Y24" s="10">
        <v>33875</v>
      </c>
      <c r="Z24" s="10">
        <v>33955</v>
      </c>
      <c r="AA24" s="10">
        <v>35037</v>
      </c>
    </row>
    <row r="25" spans="2:27" s="65" customFormat="1" ht="15" customHeight="1" x14ac:dyDescent="0.5">
      <c r="B25" s="64" t="s">
        <v>69</v>
      </c>
      <c r="C25" s="20" t="s">
        <v>160</v>
      </c>
      <c r="D25" s="21"/>
      <c r="E25" s="21"/>
      <c r="F25" s="21"/>
      <c r="G25" s="21"/>
      <c r="H25" s="21"/>
      <c r="I25" s="21"/>
      <c r="J25" s="21"/>
      <c r="K25" s="21"/>
      <c r="L25" s="21"/>
      <c r="M25" s="21"/>
      <c r="N25" s="21"/>
      <c r="O25" s="21"/>
      <c r="P25" s="21"/>
      <c r="Q25" s="21"/>
      <c r="R25" s="21"/>
      <c r="S25" s="21"/>
      <c r="T25" s="21">
        <v>20262</v>
      </c>
      <c r="U25" s="21">
        <v>6473</v>
      </c>
      <c r="V25" s="21">
        <v>8227</v>
      </c>
      <c r="W25" s="21">
        <v>16660</v>
      </c>
      <c r="X25" s="21">
        <v>11018</v>
      </c>
      <c r="Y25" s="21">
        <v>7722</v>
      </c>
      <c r="Z25" s="21">
        <v>7512</v>
      </c>
      <c r="AA25" s="21">
        <v>11043</v>
      </c>
    </row>
    <row r="26" spans="2:27" s="65" customFormat="1" ht="15" customHeight="1" x14ac:dyDescent="0.5">
      <c r="B26" s="64" t="s">
        <v>71</v>
      </c>
      <c r="C26" s="20" t="s">
        <v>161</v>
      </c>
      <c r="D26" s="21"/>
      <c r="E26" s="21"/>
      <c r="F26" s="21"/>
      <c r="G26" s="21"/>
      <c r="H26" s="21"/>
      <c r="I26" s="21"/>
      <c r="J26" s="21"/>
      <c r="K26" s="21"/>
      <c r="L26" s="21"/>
      <c r="M26" s="21"/>
      <c r="N26" s="21"/>
      <c r="O26" s="21"/>
      <c r="P26" s="21"/>
      <c r="Q26" s="21"/>
      <c r="R26" s="21"/>
      <c r="S26" s="21"/>
      <c r="T26" s="21">
        <v>9680</v>
      </c>
      <c r="U26" s="21">
        <v>14350</v>
      </c>
      <c r="V26" s="21">
        <v>5098</v>
      </c>
      <c r="W26" s="21">
        <v>15036</v>
      </c>
      <c r="X26" s="21">
        <v>7783</v>
      </c>
      <c r="Y26" s="21">
        <v>9906</v>
      </c>
      <c r="Z26" s="21">
        <v>7838</v>
      </c>
      <c r="AA26" s="21">
        <v>11433</v>
      </c>
    </row>
    <row r="27" spans="2:27" s="65" customFormat="1" ht="15" customHeight="1" x14ac:dyDescent="0.5">
      <c r="B27" s="64" t="s">
        <v>73</v>
      </c>
      <c r="C27" s="20" t="s">
        <v>162</v>
      </c>
      <c r="D27" s="21"/>
      <c r="E27" s="21"/>
      <c r="F27" s="21"/>
      <c r="G27" s="21"/>
      <c r="H27" s="21"/>
      <c r="I27" s="21"/>
      <c r="J27" s="21"/>
      <c r="K27" s="21"/>
      <c r="L27" s="21"/>
      <c r="M27" s="21"/>
      <c r="N27" s="21"/>
      <c r="O27" s="21"/>
      <c r="P27" s="21"/>
      <c r="Q27" s="21"/>
      <c r="R27" s="21"/>
      <c r="S27" s="21"/>
      <c r="T27" s="21">
        <v>3234</v>
      </c>
      <c r="U27" s="21">
        <v>1782</v>
      </c>
      <c r="V27" s="21">
        <v>354</v>
      </c>
      <c r="W27" s="21">
        <v>205</v>
      </c>
      <c r="X27" s="21">
        <v>3012</v>
      </c>
      <c r="Y27" s="21">
        <v>13610</v>
      </c>
      <c r="Z27" s="21">
        <v>17268</v>
      </c>
      <c r="AA27" s="21">
        <v>51000</v>
      </c>
    </row>
    <row r="28" spans="2:27" s="65" customFormat="1" ht="15" customHeight="1" x14ac:dyDescent="0.5">
      <c r="B28" s="64" t="s">
        <v>75</v>
      </c>
      <c r="C28" s="20" t="s">
        <v>163</v>
      </c>
      <c r="D28" s="21"/>
      <c r="E28" s="21"/>
      <c r="F28" s="21"/>
      <c r="G28" s="21"/>
      <c r="H28" s="21"/>
      <c r="I28" s="21"/>
      <c r="J28" s="21"/>
      <c r="K28" s="21"/>
      <c r="L28" s="21"/>
      <c r="M28" s="21"/>
      <c r="N28" s="21"/>
      <c r="O28" s="21"/>
      <c r="P28" s="21"/>
      <c r="Q28" s="21"/>
      <c r="R28" s="21"/>
      <c r="S28" s="21"/>
      <c r="T28" s="21">
        <v>8888</v>
      </c>
      <c r="U28" s="21">
        <v>10148</v>
      </c>
      <c r="V28" s="21">
        <v>9646</v>
      </c>
      <c r="W28" s="21">
        <v>16012</v>
      </c>
      <c r="X28" s="21">
        <v>11816</v>
      </c>
      <c r="Y28" s="21">
        <v>14857</v>
      </c>
      <c r="Z28" s="21">
        <v>17751</v>
      </c>
      <c r="AA28" s="21">
        <v>21936</v>
      </c>
    </row>
    <row r="29" spans="2:27" s="65" customFormat="1" ht="15" customHeight="1" x14ac:dyDescent="0.5">
      <c r="B29" s="64" t="s">
        <v>77</v>
      </c>
      <c r="C29" s="20" t="s">
        <v>116</v>
      </c>
      <c r="D29" s="21"/>
      <c r="E29" s="21"/>
      <c r="F29" s="21"/>
      <c r="G29" s="21"/>
      <c r="H29" s="21"/>
      <c r="I29" s="21"/>
      <c r="J29" s="21"/>
      <c r="K29" s="21"/>
      <c r="L29" s="21"/>
      <c r="M29" s="21"/>
      <c r="N29" s="21"/>
      <c r="O29" s="21"/>
      <c r="P29" s="21"/>
      <c r="Q29" s="21"/>
      <c r="R29" s="21"/>
      <c r="S29" s="21"/>
      <c r="T29" s="21">
        <v>41338</v>
      </c>
      <c r="U29" s="21">
        <v>35595</v>
      </c>
      <c r="V29" s="21">
        <v>35052</v>
      </c>
      <c r="W29" s="21">
        <v>35107</v>
      </c>
      <c r="X29" s="21">
        <v>37296</v>
      </c>
      <c r="Y29" s="21">
        <v>22288</v>
      </c>
      <c r="Z29" s="21">
        <v>32227</v>
      </c>
      <c r="AA29" s="21">
        <v>36209</v>
      </c>
    </row>
    <row r="30" spans="2:27" s="58" customFormat="1" ht="15" customHeight="1" x14ac:dyDescent="0.4">
      <c r="B30" s="61" t="s">
        <v>181</v>
      </c>
      <c r="C30" s="13" t="s">
        <v>164</v>
      </c>
      <c r="D30" s="10"/>
      <c r="E30" s="10"/>
      <c r="F30" s="10"/>
      <c r="G30" s="10"/>
      <c r="H30" s="10"/>
      <c r="I30" s="10"/>
      <c r="J30" s="10"/>
      <c r="K30" s="10"/>
      <c r="L30" s="10"/>
      <c r="M30" s="10"/>
      <c r="N30" s="10"/>
      <c r="O30" s="10"/>
      <c r="P30" s="10"/>
      <c r="Q30" s="10"/>
      <c r="R30" s="10"/>
      <c r="S30" s="10"/>
      <c r="T30" s="10">
        <v>915</v>
      </c>
      <c r="U30" s="10">
        <v>381</v>
      </c>
      <c r="V30" s="10">
        <v>1206</v>
      </c>
      <c r="W30" s="10">
        <v>523</v>
      </c>
      <c r="X30" s="10">
        <v>841</v>
      </c>
      <c r="Y30" s="10">
        <v>465</v>
      </c>
      <c r="Z30" s="10">
        <v>455</v>
      </c>
      <c r="AA30" s="10">
        <v>961</v>
      </c>
    </row>
    <row r="31" spans="2:27" s="58" customFormat="1" ht="15" customHeight="1" x14ac:dyDescent="0.4">
      <c r="B31" s="61" t="s">
        <v>182</v>
      </c>
      <c r="C31" s="13" t="s">
        <v>165</v>
      </c>
      <c r="D31" s="10"/>
      <c r="E31" s="10"/>
      <c r="F31" s="10"/>
      <c r="G31" s="10"/>
      <c r="H31" s="10"/>
      <c r="I31" s="10"/>
      <c r="J31" s="10"/>
      <c r="K31" s="10"/>
      <c r="L31" s="10"/>
      <c r="M31" s="10"/>
      <c r="N31" s="10"/>
      <c r="O31" s="10"/>
      <c r="P31" s="10"/>
      <c r="Q31" s="10"/>
      <c r="R31" s="10"/>
      <c r="S31" s="10"/>
      <c r="T31" s="10">
        <v>18542</v>
      </c>
      <c r="U31" s="10">
        <v>14398</v>
      </c>
      <c r="V31" s="10">
        <v>11193</v>
      </c>
      <c r="W31" s="10">
        <v>13973</v>
      </c>
      <c r="X31" s="10">
        <v>18325</v>
      </c>
      <c r="Y31" s="10">
        <v>5372</v>
      </c>
      <c r="Z31" s="10">
        <v>5579</v>
      </c>
      <c r="AA31" s="10">
        <v>8480</v>
      </c>
    </row>
    <row r="32" spans="2:27" s="58" customFormat="1" ht="15" customHeight="1" x14ac:dyDescent="0.4">
      <c r="B32" s="61" t="s">
        <v>183</v>
      </c>
      <c r="C32" s="13" t="s">
        <v>119</v>
      </c>
      <c r="D32" s="10"/>
      <c r="E32" s="10"/>
      <c r="F32" s="10"/>
      <c r="G32" s="10"/>
      <c r="H32" s="10"/>
      <c r="I32" s="10"/>
      <c r="J32" s="10"/>
      <c r="K32" s="10"/>
      <c r="L32" s="10"/>
      <c r="M32" s="10"/>
      <c r="N32" s="10"/>
      <c r="O32" s="10"/>
      <c r="P32" s="10"/>
      <c r="Q32" s="10"/>
      <c r="R32" s="10"/>
      <c r="S32" s="10"/>
      <c r="T32" s="10">
        <v>21881</v>
      </c>
      <c r="U32" s="10">
        <v>20816</v>
      </c>
      <c r="V32" s="10">
        <v>22653</v>
      </c>
      <c r="W32" s="10">
        <v>20611</v>
      </c>
      <c r="X32" s="10">
        <v>18130</v>
      </c>
      <c r="Y32" s="10">
        <v>16451</v>
      </c>
      <c r="Z32" s="10">
        <v>26193</v>
      </c>
      <c r="AA32" s="10">
        <v>26768</v>
      </c>
    </row>
    <row r="33" spans="1:27" s="65" customFormat="1" ht="15" customHeight="1" x14ac:dyDescent="0.5">
      <c r="B33" s="64" t="s">
        <v>79</v>
      </c>
      <c r="C33" s="20" t="s">
        <v>166</v>
      </c>
      <c r="D33" s="21"/>
      <c r="E33" s="21"/>
      <c r="F33" s="21"/>
      <c r="G33" s="21"/>
      <c r="H33" s="21"/>
      <c r="I33" s="21"/>
      <c r="J33" s="21"/>
      <c r="K33" s="21"/>
      <c r="L33" s="21"/>
      <c r="M33" s="21"/>
      <c r="N33" s="21"/>
      <c r="O33" s="21"/>
      <c r="P33" s="21"/>
      <c r="Q33" s="21"/>
      <c r="R33" s="21"/>
      <c r="S33" s="21"/>
      <c r="T33" s="21">
        <v>60136</v>
      </c>
      <c r="U33" s="21">
        <v>81350</v>
      </c>
      <c r="V33" s="21">
        <v>85526</v>
      </c>
      <c r="W33" s="21">
        <v>93878</v>
      </c>
      <c r="X33" s="21">
        <v>88653</v>
      </c>
      <c r="Y33" s="21">
        <v>83243</v>
      </c>
      <c r="Z33" s="21">
        <v>91928</v>
      </c>
      <c r="AA33" s="21">
        <v>98448</v>
      </c>
    </row>
    <row r="34" spans="1:27" s="63" customFormat="1" ht="15" customHeight="1" x14ac:dyDescent="0.5">
      <c r="B34" s="62" t="s">
        <v>84</v>
      </c>
      <c r="C34" s="18" t="s">
        <v>167</v>
      </c>
      <c r="D34" s="19"/>
      <c r="E34" s="19"/>
      <c r="F34" s="19"/>
      <c r="G34" s="19"/>
      <c r="H34" s="19"/>
      <c r="I34" s="19"/>
      <c r="J34" s="19"/>
      <c r="K34" s="19"/>
      <c r="L34" s="19"/>
      <c r="M34" s="19"/>
      <c r="N34" s="19"/>
      <c r="O34" s="19"/>
      <c r="P34" s="19"/>
      <c r="Q34" s="19"/>
      <c r="R34" s="19"/>
      <c r="S34" s="19"/>
      <c r="T34" s="19">
        <v>189631</v>
      </c>
      <c r="U34" s="19">
        <v>208325</v>
      </c>
      <c r="V34" s="19">
        <v>213167</v>
      </c>
      <c r="W34" s="19">
        <v>205654</v>
      </c>
      <c r="X34" s="19">
        <v>248602</v>
      </c>
      <c r="Y34" s="19">
        <v>230249</v>
      </c>
      <c r="Z34" s="19">
        <v>246686</v>
      </c>
      <c r="AA34" s="19">
        <v>285461</v>
      </c>
    </row>
    <row r="35" spans="1:27" s="65" customFormat="1" ht="15" customHeight="1" x14ac:dyDescent="0.5">
      <c r="B35" s="64" t="s">
        <v>184</v>
      </c>
      <c r="C35" s="20" t="s">
        <v>168</v>
      </c>
      <c r="D35" s="21"/>
      <c r="E35" s="21"/>
      <c r="F35" s="21"/>
      <c r="G35" s="21"/>
      <c r="H35" s="21"/>
      <c r="I35" s="21"/>
      <c r="J35" s="21"/>
      <c r="K35" s="21"/>
      <c r="L35" s="21"/>
      <c r="M35" s="21"/>
      <c r="N35" s="21"/>
      <c r="O35" s="21"/>
      <c r="P35" s="21"/>
      <c r="Q35" s="21"/>
      <c r="R35" s="21"/>
      <c r="S35" s="21"/>
      <c r="T35" s="21">
        <v>32053</v>
      </c>
      <c r="U35" s="21">
        <v>42260</v>
      </c>
      <c r="V35" s="21">
        <v>47887</v>
      </c>
      <c r="W35" s="21">
        <v>41633</v>
      </c>
      <c r="X35" s="21">
        <v>45695</v>
      </c>
      <c r="Y35" s="21">
        <v>48286</v>
      </c>
      <c r="Z35" s="21">
        <v>52923</v>
      </c>
      <c r="AA35" s="21">
        <v>61126</v>
      </c>
    </row>
    <row r="36" spans="1:27" s="65" customFormat="1" ht="15" customHeight="1" x14ac:dyDescent="0.5">
      <c r="B36" s="64" t="s">
        <v>185</v>
      </c>
      <c r="C36" s="20" t="s">
        <v>74</v>
      </c>
      <c r="D36" s="21"/>
      <c r="E36" s="21"/>
      <c r="F36" s="21"/>
      <c r="G36" s="21"/>
      <c r="H36" s="21"/>
      <c r="I36" s="21"/>
      <c r="J36" s="21"/>
      <c r="K36" s="21"/>
      <c r="L36" s="21"/>
      <c r="M36" s="21"/>
      <c r="N36" s="21"/>
      <c r="O36" s="21"/>
      <c r="P36" s="21"/>
      <c r="Q36" s="21"/>
      <c r="R36" s="21"/>
      <c r="S36" s="21"/>
      <c r="T36" s="21">
        <v>26086</v>
      </c>
      <c r="U36" s="21">
        <v>28351</v>
      </c>
      <c r="V36" s="21">
        <v>29492</v>
      </c>
      <c r="W36" s="21">
        <v>32680</v>
      </c>
      <c r="X36" s="21">
        <v>33440</v>
      </c>
      <c r="Y36" s="21">
        <v>31627</v>
      </c>
      <c r="Z36" s="21">
        <v>36024</v>
      </c>
      <c r="AA36" s="21">
        <v>35642</v>
      </c>
    </row>
    <row r="37" spans="1:27" s="65" customFormat="1" ht="15" customHeight="1" x14ac:dyDescent="0.5">
      <c r="B37" s="64" t="s">
        <v>186</v>
      </c>
      <c r="C37" s="20" t="s">
        <v>169</v>
      </c>
      <c r="D37" s="21"/>
      <c r="E37" s="21"/>
      <c r="F37" s="21"/>
      <c r="G37" s="21"/>
      <c r="H37" s="21"/>
      <c r="I37" s="21"/>
      <c r="J37" s="21"/>
      <c r="K37" s="21"/>
      <c r="L37" s="21"/>
      <c r="M37" s="21"/>
      <c r="N37" s="21"/>
      <c r="O37" s="21"/>
      <c r="P37" s="21"/>
      <c r="Q37" s="21"/>
      <c r="R37" s="21"/>
      <c r="S37" s="21"/>
      <c r="T37" s="21">
        <v>42927</v>
      </c>
      <c r="U37" s="21">
        <v>46534</v>
      </c>
      <c r="V37" s="21">
        <v>49591</v>
      </c>
      <c r="W37" s="21">
        <v>54925</v>
      </c>
      <c r="X37" s="21">
        <v>56185</v>
      </c>
      <c r="Y37" s="21">
        <v>56704</v>
      </c>
      <c r="Z37" s="21">
        <v>57285</v>
      </c>
      <c r="AA37" s="21">
        <v>57821</v>
      </c>
    </row>
    <row r="38" spans="1:27" s="65" customFormat="1" ht="15" customHeight="1" x14ac:dyDescent="0.5">
      <c r="B38" s="64" t="s">
        <v>187</v>
      </c>
      <c r="C38" s="20" t="s">
        <v>170</v>
      </c>
      <c r="D38" s="21"/>
      <c r="E38" s="21"/>
      <c r="F38" s="21"/>
      <c r="G38" s="21"/>
      <c r="H38" s="21"/>
      <c r="I38" s="21"/>
      <c r="J38" s="21"/>
      <c r="K38" s="21"/>
      <c r="L38" s="21"/>
      <c r="M38" s="21"/>
      <c r="N38" s="21"/>
      <c r="O38" s="21"/>
      <c r="P38" s="21"/>
      <c r="Q38" s="21"/>
      <c r="R38" s="21"/>
      <c r="S38" s="21"/>
      <c r="T38" s="21">
        <v>88565</v>
      </c>
      <c r="U38" s="21">
        <v>91180</v>
      </c>
      <c r="V38" s="21">
        <v>86197</v>
      </c>
      <c r="W38" s="21">
        <v>76416</v>
      </c>
      <c r="X38" s="21">
        <v>113282</v>
      </c>
      <c r="Y38" s="21">
        <v>93632</v>
      </c>
      <c r="Z38" s="21">
        <v>100454</v>
      </c>
      <c r="AA38" s="21">
        <v>130872</v>
      </c>
    </row>
    <row r="39" spans="1:27" s="68" customFormat="1" ht="15" customHeight="1" thickBot="1" x14ac:dyDescent="0.45">
      <c r="B39" s="86" t="s">
        <v>112</v>
      </c>
      <c r="C39" s="100" t="s">
        <v>83</v>
      </c>
      <c r="D39" s="101"/>
      <c r="E39" s="101"/>
      <c r="F39" s="101"/>
      <c r="G39" s="101"/>
      <c r="H39" s="101"/>
      <c r="I39" s="101"/>
      <c r="J39" s="101"/>
      <c r="K39" s="101"/>
      <c r="L39" s="101"/>
      <c r="M39" s="101"/>
      <c r="N39" s="101"/>
      <c r="O39" s="101"/>
      <c r="P39" s="101"/>
      <c r="Q39" s="101"/>
      <c r="R39" s="101"/>
      <c r="S39" s="101"/>
      <c r="T39" s="101">
        <v>1826311</v>
      </c>
      <c r="U39" s="101">
        <v>1970941</v>
      </c>
      <c r="V39" s="101">
        <v>2166794</v>
      </c>
      <c r="W39" s="101">
        <v>2478267</v>
      </c>
      <c r="X39" s="101">
        <v>2748410</v>
      </c>
      <c r="Y39" s="101">
        <v>3241961</v>
      </c>
      <c r="Z39" s="101">
        <v>3582384</v>
      </c>
      <c r="AA39" s="101">
        <v>3626327</v>
      </c>
    </row>
    <row r="40" spans="1:27" s="60" customFormat="1" ht="15" customHeight="1" thickTop="1" x14ac:dyDescent="0.45">
      <c r="C40" s="37"/>
      <c r="D40" s="38"/>
      <c r="E40" s="38"/>
      <c r="F40" s="38"/>
      <c r="G40" s="38"/>
      <c r="H40" s="38"/>
      <c r="I40" s="38"/>
      <c r="J40" s="38"/>
      <c r="K40" s="38"/>
      <c r="L40" s="38"/>
      <c r="M40" s="38"/>
      <c r="N40" s="38"/>
      <c r="O40" s="38"/>
      <c r="P40" s="38"/>
      <c r="Q40" s="38"/>
      <c r="R40" s="38"/>
      <c r="S40" s="38"/>
      <c r="T40" s="38">
        <f>T39-SUM(T34,T18,T17,T7)</f>
        <v>0</v>
      </c>
      <c r="U40" s="38">
        <f>U39-SUM(U34,U18,U17,U7)</f>
        <v>0</v>
      </c>
      <c r="V40" s="38">
        <f>V39-SUM(V34,V18,V17,V7)</f>
        <v>0</v>
      </c>
      <c r="W40" s="38">
        <f>W39-SUM(W34,W18,W17,W7)</f>
        <v>0</v>
      </c>
      <c r="X40" s="38">
        <f>X39-SUM(X34,X18,X17,X7)</f>
        <v>0</v>
      </c>
      <c r="Y40" s="38">
        <f t="shared" ref="Y40:Z40" si="2">Y39-SUM(Y34,Y18,Y17,Y7)</f>
        <v>0</v>
      </c>
      <c r="Z40" s="38">
        <f t="shared" si="2"/>
        <v>0</v>
      </c>
      <c r="AA40" s="38">
        <f t="shared" ref="AA40" si="3">AA39-SUM(AA34,AA18,AA17,AA7)</f>
        <v>0</v>
      </c>
    </row>
    <row r="42" spans="1:27" ht="15" customHeight="1" x14ac:dyDescent="0.5">
      <c r="B42" s="64"/>
      <c r="C42" s="62" t="s">
        <v>367</v>
      </c>
      <c r="D42" s="62"/>
      <c r="E42" s="64"/>
      <c r="F42" s="64"/>
      <c r="G42" s="64"/>
      <c r="H42" s="64"/>
      <c r="I42" s="64"/>
      <c r="J42" s="64"/>
      <c r="K42" s="64"/>
      <c r="L42" s="64"/>
      <c r="M42" s="64"/>
      <c r="N42" s="64"/>
      <c r="O42" s="64"/>
      <c r="P42" s="64"/>
      <c r="Q42" s="64"/>
      <c r="R42" s="64"/>
      <c r="S42" s="64"/>
      <c r="T42" s="64"/>
      <c r="U42" s="64"/>
      <c r="V42" s="64"/>
      <c r="W42" s="64"/>
      <c r="X42" s="64"/>
      <c r="Y42" s="64"/>
      <c r="Z42" s="64"/>
      <c r="AA42" s="64"/>
    </row>
    <row r="43" spans="1:27" ht="15" customHeight="1" x14ac:dyDescent="0.5">
      <c r="B43" s="64"/>
      <c r="C43" s="62" t="s">
        <v>366</v>
      </c>
      <c r="D43" s="62"/>
      <c r="E43" s="64"/>
      <c r="F43" s="64"/>
      <c r="G43" s="64"/>
      <c r="H43" s="64"/>
      <c r="I43" s="64"/>
      <c r="J43" s="64"/>
      <c r="K43" s="64"/>
      <c r="L43" s="64"/>
      <c r="M43" s="64"/>
      <c r="N43" s="64"/>
      <c r="O43" s="64"/>
      <c r="P43" s="64"/>
      <c r="Q43" s="64"/>
      <c r="R43" s="64"/>
      <c r="S43" s="64"/>
      <c r="T43" s="64"/>
      <c r="U43" s="64"/>
      <c r="V43" s="64"/>
      <c r="W43" s="64"/>
      <c r="X43" s="64"/>
      <c r="Y43" s="64"/>
      <c r="Z43" s="64"/>
      <c r="AA43" s="64"/>
    </row>
    <row r="44" spans="1:27" s="96" customFormat="1" ht="15" customHeight="1" thickBot="1" x14ac:dyDescent="0.5">
      <c r="B44" s="79"/>
      <c r="C44" s="95" t="s">
        <v>435</v>
      </c>
      <c r="D44" s="99">
        <v>1999</v>
      </c>
      <c r="E44" s="99">
        <f t="shared" ref="E44:X44" si="4">+D44+1</f>
        <v>2000</v>
      </c>
      <c r="F44" s="99">
        <f t="shared" si="4"/>
        <v>2001</v>
      </c>
      <c r="G44" s="99">
        <f t="shared" si="4"/>
        <v>2002</v>
      </c>
      <c r="H44" s="99">
        <f t="shared" si="4"/>
        <v>2003</v>
      </c>
      <c r="I44" s="99">
        <f t="shared" si="4"/>
        <v>2004</v>
      </c>
      <c r="J44" s="99">
        <f t="shared" si="4"/>
        <v>2005</v>
      </c>
      <c r="K44" s="99">
        <f t="shared" si="4"/>
        <v>2006</v>
      </c>
      <c r="L44" s="99">
        <f t="shared" si="4"/>
        <v>2007</v>
      </c>
      <c r="M44" s="99">
        <f t="shared" si="4"/>
        <v>2008</v>
      </c>
      <c r="N44" s="99">
        <f t="shared" si="4"/>
        <v>2009</v>
      </c>
      <c r="O44" s="99">
        <f t="shared" si="4"/>
        <v>2010</v>
      </c>
      <c r="P44" s="99">
        <f t="shared" si="4"/>
        <v>2011</v>
      </c>
      <c r="Q44" s="99">
        <f t="shared" si="4"/>
        <v>2012</v>
      </c>
      <c r="R44" s="99">
        <f t="shared" si="4"/>
        <v>2013</v>
      </c>
      <c r="S44" s="99">
        <f t="shared" si="4"/>
        <v>2014</v>
      </c>
      <c r="T44" s="99">
        <f t="shared" si="4"/>
        <v>2015</v>
      </c>
      <c r="U44" s="99">
        <f t="shared" si="4"/>
        <v>2016</v>
      </c>
      <c r="V44" s="99">
        <f t="shared" si="4"/>
        <v>2017</v>
      </c>
      <c r="W44" s="99">
        <f t="shared" si="4"/>
        <v>2018</v>
      </c>
      <c r="X44" s="99">
        <f t="shared" si="4"/>
        <v>2019</v>
      </c>
      <c r="Y44" s="99">
        <f t="shared" ref="Y44:AA44" si="5">+X44+1</f>
        <v>2020</v>
      </c>
      <c r="Z44" s="99">
        <f t="shared" si="5"/>
        <v>2021</v>
      </c>
      <c r="AA44" s="99">
        <f t="shared" si="5"/>
        <v>2022</v>
      </c>
    </row>
    <row r="45" spans="1:27" ht="15" customHeight="1" thickTop="1" x14ac:dyDescent="0.5">
      <c r="A45" s="68"/>
      <c r="B45" s="96" t="s">
        <v>0</v>
      </c>
      <c r="C45" s="96" t="s">
        <v>1</v>
      </c>
      <c r="D45" s="67"/>
      <c r="E45" s="64"/>
      <c r="F45" s="64"/>
      <c r="G45" s="64"/>
      <c r="H45" s="64"/>
      <c r="I45" s="64"/>
      <c r="J45" s="64"/>
      <c r="K45" s="64"/>
      <c r="L45" s="64"/>
      <c r="M45" s="64"/>
      <c r="N45" s="64"/>
      <c r="O45" s="64"/>
      <c r="P45" s="64"/>
      <c r="Q45" s="64"/>
      <c r="R45" s="64"/>
      <c r="S45" s="64"/>
      <c r="T45" s="64"/>
      <c r="U45" s="64"/>
      <c r="V45" s="64"/>
      <c r="W45" s="64"/>
      <c r="X45" s="64"/>
      <c r="Y45" s="64"/>
      <c r="Z45" s="64"/>
      <c r="AA45" s="64"/>
    </row>
    <row r="46" spans="1:27" s="63" customFormat="1" ht="15" customHeight="1" x14ac:dyDescent="0.5">
      <c r="B46" s="62" t="s">
        <v>47</v>
      </c>
      <c r="C46" s="18" t="s">
        <v>143</v>
      </c>
      <c r="D46" s="19"/>
      <c r="E46" s="19"/>
      <c r="F46" s="19"/>
      <c r="G46" s="19"/>
      <c r="H46" s="19"/>
      <c r="I46" s="19"/>
      <c r="J46" s="19"/>
      <c r="K46" s="19"/>
      <c r="L46" s="19"/>
      <c r="M46" s="19"/>
      <c r="N46" s="19"/>
      <c r="O46" s="19"/>
      <c r="P46" s="19"/>
      <c r="Q46" s="19"/>
      <c r="R46" s="19"/>
      <c r="S46" s="19"/>
      <c r="T46" s="19">
        <v>371454</v>
      </c>
      <c r="U46" s="19">
        <v>389209</v>
      </c>
      <c r="V46" s="19">
        <v>366991.40704904345</v>
      </c>
      <c r="W46" s="19">
        <v>413124.54651126667</v>
      </c>
      <c r="X46" s="19">
        <v>389289.07413891423</v>
      </c>
      <c r="Y46" s="19">
        <v>333187.07260020543</v>
      </c>
      <c r="Z46" s="19">
        <v>419218.4515846807</v>
      </c>
      <c r="AA46" s="19">
        <v>438528.12143224833</v>
      </c>
    </row>
    <row r="47" spans="1:27" s="65" customFormat="1" ht="15" customHeight="1" x14ac:dyDescent="0.5">
      <c r="B47" s="64" t="s">
        <v>49</v>
      </c>
      <c r="C47" s="20" t="s">
        <v>144</v>
      </c>
      <c r="D47" s="21"/>
      <c r="E47" s="21"/>
      <c r="F47" s="21"/>
      <c r="G47" s="21"/>
      <c r="H47" s="21"/>
      <c r="I47" s="21"/>
      <c r="J47" s="21"/>
      <c r="K47" s="21"/>
      <c r="L47" s="21"/>
      <c r="M47" s="21"/>
      <c r="N47" s="21"/>
      <c r="O47" s="21"/>
      <c r="P47" s="21"/>
      <c r="Q47" s="21"/>
      <c r="R47" s="21"/>
      <c r="S47" s="21"/>
      <c r="T47" s="21">
        <v>7410</v>
      </c>
      <c r="U47" s="21">
        <v>3362</v>
      </c>
      <c r="V47" s="21">
        <v>8057.1136144190541</v>
      </c>
      <c r="W47" s="21">
        <v>6058.2584757729792</v>
      </c>
      <c r="X47" s="21">
        <v>7414.8541719466193</v>
      </c>
      <c r="Y47" s="21">
        <v>8300.5927553680012</v>
      </c>
      <c r="Z47" s="21">
        <v>1045.6173044552716</v>
      </c>
      <c r="AA47" s="21">
        <v>64.18767983150839</v>
      </c>
    </row>
    <row r="48" spans="1:27" s="65" customFormat="1" ht="15" customHeight="1" x14ac:dyDescent="0.5">
      <c r="B48" s="64" t="s">
        <v>51</v>
      </c>
      <c r="C48" s="20" t="s">
        <v>145</v>
      </c>
      <c r="D48" s="21"/>
      <c r="E48" s="21"/>
      <c r="F48" s="21"/>
      <c r="G48" s="21"/>
      <c r="H48" s="21"/>
      <c r="I48" s="21"/>
      <c r="J48" s="21"/>
      <c r="K48" s="21"/>
      <c r="L48" s="21"/>
      <c r="M48" s="21"/>
      <c r="N48" s="21"/>
      <c r="O48" s="21"/>
      <c r="P48" s="21"/>
      <c r="Q48" s="21"/>
      <c r="R48" s="21"/>
      <c r="S48" s="21"/>
      <c r="T48" s="21">
        <v>2799</v>
      </c>
      <c r="U48" s="21">
        <v>2466</v>
      </c>
      <c r="V48" s="21">
        <v>2482.55033557047</v>
      </c>
      <c r="W48" s="21">
        <v>15182.774545806673</v>
      </c>
      <c r="X48" s="21">
        <v>15024.393497555006</v>
      </c>
      <c r="Y48" s="21">
        <v>12325.890311310546</v>
      </c>
      <c r="Z48" s="21">
        <v>14751.689239131063</v>
      </c>
      <c r="AA48" s="21">
        <v>13656.684716298152</v>
      </c>
    </row>
    <row r="49" spans="2:27" s="65" customFormat="1" ht="15" customHeight="1" x14ac:dyDescent="0.5">
      <c r="B49" s="64" t="s">
        <v>52</v>
      </c>
      <c r="C49" s="20" t="s">
        <v>146</v>
      </c>
      <c r="D49" s="21"/>
      <c r="E49" s="21"/>
      <c r="F49" s="21"/>
      <c r="G49" s="21"/>
      <c r="H49" s="21"/>
      <c r="I49" s="21"/>
      <c r="J49" s="21"/>
      <c r="K49" s="21"/>
      <c r="L49" s="21"/>
      <c r="M49" s="21"/>
      <c r="N49" s="21"/>
      <c r="O49" s="21"/>
      <c r="P49" s="21"/>
      <c r="Q49" s="21"/>
      <c r="R49" s="21"/>
      <c r="S49" s="21"/>
      <c r="T49" s="21">
        <v>49972</v>
      </c>
      <c r="U49" s="21">
        <v>42925</v>
      </c>
      <c r="V49" s="21">
        <v>60391.209365819392</v>
      </c>
      <c r="W49" s="21">
        <v>73830.775867422926</v>
      </c>
      <c r="X49" s="21">
        <v>56628.412499612612</v>
      </c>
      <c r="Y49" s="21">
        <v>72750.769014605146</v>
      </c>
      <c r="Z49" s="21">
        <v>117370.89682356289</v>
      </c>
      <c r="AA49" s="21">
        <v>132975.48961323421</v>
      </c>
    </row>
    <row r="50" spans="2:27" s="58" customFormat="1" ht="15" customHeight="1" x14ac:dyDescent="0.4">
      <c r="B50" s="61" t="s">
        <v>171</v>
      </c>
      <c r="C50" s="13" t="s">
        <v>147</v>
      </c>
      <c r="D50" s="10"/>
      <c r="E50" s="10"/>
      <c r="F50" s="10"/>
      <c r="G50" s="10"/>
      <c r="H50" s="10"/>
      <c r="I50" s="10"/>
      <c r="J50" s="10"/>
      <c r="K50" s="10"/>
      <c r="L50" s="10"/>
      <c r="M50" s="10"/>
      <c r="N50" s="10"/>
      <c r="O50" s="10"/>
      <c r="P50" s="10"/>
      <c r="Q50" s="10"/>
      <c r="R50" s="10"/>
      <c r="S50" s="10"/>
      <c r="T50" s="10">
        <v>49972</v>
      </c>
      <c r="U50" s="10">
        <v>42925</v>
      </c>
      <c r="V50" s="10">
        <v>60391.209365819392</v>
      </c>
      <c r="W50" s="10">
        <v>73830.775867422926</v>
      </c>
      <c r="X50" s="10">
        <v>56628.412499612612</v>
      </c>
      <c r="Y50" s="10">
        <v>72750.769014605146</v>
      </c>
      <c r="Z50" s="10">
        <v>117370.89682356289</v>
      </c>
      <c r="AA50" s="10">
        <v>132975.48961323421</v>
      </c>
    </row>
    <row r="51" spans="2:27" s="58" customFormat="1" ht="15" customHeight="1" x14ac:dyDescent="0.4">
      <c r="B51" s="61" t="s">
        <v>172</v>
      </c>
      <c r="C51" s="13" t="s">
        <v>148</v>
      </c>
      <c r="D51" s="10"/>
      <c r="E51" s="10"/>
      <c r="F51" s="10"/>
      <c r="G51" s="10"/>
      <c r="H51" s="10"/>
      <c r="I51" s="10"/>
      <c r="J51" s="10"/>
      <c r="K51" s="10"/>
      <c r="L51" s="10"/>
      <c r="M51" s="10"/>
      <c r="N51" s="10"/>
      <c r="O51" s="10"/>
      <c r="P51" s="10"/>
      <c r="Q51" s="10"/>
      <c r="R51" s="10"/>
      <c r="S51" s="10"/>
      <c r="T51" s="10">
        <v>0</v>
      </c>
      <c r="U51" s="10">
        <v>0</v>
      </c>
      <c r="V51" s="10">
        <v>0</v>
      </c>
      <c r="W51" s="10">
        <v>0</v>
      </c>
      <c r="X51" s="10">
        <v>0</v>
      </c>
      <c r="Y51" s="10">
        <v>0</v>
      </c>
      <c r="Z51" s="10">
        <v>0</v>
      </c>
      <c r="AA51" s="10">
        <v>0</v>
      </c>
    </row>
    <row r="52" spans="2:27" s="65" customFormat="1" ht="15" customHeight="1" x14ac:dyDescent="0.5">
      <c r="B52" s="64" t="s">
        <v>53</v>
      </c>
      <c r="C52" s="20" t="s">
        <v>149</v>
      </c>
      <c r="D52" s="21"/>
      <c r="E52" s="21"/>
      <c r="F52" s="21"/>
      <c r="G52" s="21"/>
      <c r="H52" s="21"/>
      <c r="I52" s="21"/>
      <c r="J52" s="21"/>
      <c r="K52" s="21"/>
      <c r="L52" s="21"/>
      <c r="M52" s="21"/>
      <c r="N52" s="21"/>
      <c r="O52" s="21"/>
      <c r="P52" s="21"/>
      <c r="Q52" s="21"/>
      <c r="R52" s="21"/>
      <c r="S52" s="21"/>
      <c r="T52" s="21">
        <v>3866</v>
      </c>
      <c r="U52" s="21">
        <v>2480</v>
      </c>
      <c r="V52" s="21">
        <v>1432.1413892314015</v>
      </c>
      <c r="W52" s="21">
        <v>2596.8984223806474</v>
      </c>
      <c r="X52" s="21">
        <v>2329.3890761766188</v>
      </c>
      <c r="Y52" s="21">
        <v>614.13626050184951</v>
      </c>
      <c r="Z52" s="21">
        <v>1208.5976751294979</v>
      </c>
      <c r="AA52" s="21">
        <v>1152.6933773812173</v>
      </c>
    </row>
    <row r="53" spans="2:27" s="65" customFormat="1" ht="15" customHeight="1" x14ac:dyDescent="0.5">
      <c r="B53" s="64" t="s">
        <v>173</v>
      </c>
      <c r="C53" s="20" t="s">
        <v>150</v>
      </c>
      <c r="D53" s="21"/>
      <c r="E53" s="21"/>
      <c r="F53" s="21"/>
      <c r="G53" s="21"/>
      <c r="H53" s="21"/>
      <c r="I53" s="21"/>
      <c r="J53" s="21"/>
      <c r="K53" s="21"/>
      <c r="L53" s="21"/>
      <c r="M53" s="21"/>
      <c r="N53" s="21"/>
      <c r="O53" s="21"/>
      <c r="P53" s="21"/>
      <c r="Q53" s="21"/>
      <c r="R53" s="21"/>
      <c r="S53" s="21"/>
      <c r="T53" s="21">
        <v>0</v>
      </c>
      <c r="U53" s="21">
        <v>0</v>
      </c>
      <c r="V53" s="21">
        <v>0</v>
      </c>
      <c r="W53" s="21">
        <v>0</v>
      </c>
      <c r="X53" s="21">
        <v>0</v>
      </c>
      <c r="Y53" s="21">
        <v>0</v>
      </c>
      <c r="Z53" s="21">
        <v>0</v>
      </c>
      <c r="AA53" s="21">
        <v>0</v>
      </c>
    </row>
    <row r="54" spans="2:27" s="65" customFormat="1" ht="15" customHeight="1" x14ac:dyDescent="0.5">
      <c r="B54" s="64" t="s">
        <v>174</v>
      </c>
      <c r="C54" s="20" t="s">
        <v>151</v>
      </c>
      <c r="D54" s="21"/>
      <c r="E54" s="21"/>
      <c r="F54" s="21"/>
      <c r="G54" s="21"/>
      <c r="H54" s="21"/>
      <c r="I54" s="21"/>
      <c r="J54" s="21"/>
      <c r="K54" s="21"/>
      <c r="L54" s="21"/>
      <c r="M54" s="21"/>
      <c r="N54" s="21"/>
      <c r="O54" s="21"/>
      <c r="P54" s="21"/>
      <c r="Q54" s="21"/>
      <c r="R54" s="21"/>
      <c r="S54" s="21"/>
      <c r="T54" s="21">
        <v>21524</v>
      </c>
      <c r="U54" s="21">
        <v>21258</v>
      </c>
      <c r="V54" s="21">
        <v>16736.095668374477</v>
      </c>
      <c r="W54" s="21">
        <v>28057.834211026387</v>
      </c>
      <c r="X54" s="21">
        <v>34948.806172734759</v>
      </c>
      <c r="Y54" s="21">
        <v>23994.950481621745</v>
      </c>
      <c r="Z54" s="21">
        <v>15616.34703530896</v>
      </c>
      <c r="AA54" s="21">
        <v>10557.765304633249</v>
      </c>
    </row>
    <row r="55" spans="2:27" s="65" customFormat="1" ht="15" customHeight="1" x14ac:dyDescent="0.5">
      <c r="B55" s="64" t="s">
        <v>175</v>
      </c>
      <c r="C55" s="20" t="s">
        <v>152</v>
      </c>
      <c r="D55" s="21"/>
      <c r="E55" s="21"/>
      <c r="F55" s="21"/>
      <c r="G55" s="21"/>
      <c r="H55" s="21"/>
      <c r="I55" s="21"/>
      <c r="J55" s="21"/>
      <c r="K55" s="21"/>
      <c r="L55" s="21"/>
      <c r="M55" s="21"/>
      <c r="N55" s="21"/>
      <c r="O55" s="21"/>
      <c r="P55" s="21"/>
      <c r="Q55" s="21"/>
      <c r="R55" s="21"/>
      <c r="S55" s="21"/>
      <c r="T55" s="21">
        <v>285883</v>
      </c>
      <c r="U55" s="21">
        <v>316718</v>
      </c>
      <c r="V55" s="21">
        <v>269295.34544895275</v>
      </c>
      <c r="W55" s="21">
        <v>276747.06731330953</v>
      </c>
      <c r="X55" s="21">
        <v>268024.35294275085</v>
      </c>
      <c r="Y55" s="21">
        <v>212403.97590051041</v>
      </c>
      <c r="Z55" s="21">
        <v>281600.2923261277</v>
      </c>
      <c r="AA55" s="21">
        <v>298998.56227821659</v>
      </c>
    </row>
    <row r="56" spans="2:27" s="63" customFormat="1" ht="15" customHeight="1" x14ac:dyDescent="0.5">
      <c r="B56" s="62" t="s">
        <v>55</v>
      </c>
      <c r="C56" s="18" t="s">
        <v>153</v>
      </c>
      <c r="D56" s="19"/>
      <c r="E56" s="19"/>
      <c r="F56" s="19"/>
      <c r="G56" s="19"/>
      <c r="H56" s="19"/>
      <c r="I56" s="19"/>
      <c r="J56" s="19"/>
      <c r="K56" s="19"/>
      <c r="L56" s="19"/>
      <c r="M56" s="19"/>
      <c r="N56" s="19"/>
      <c r="O56" s="19"/>
      <c r="P56" s="19"/>
      <c r="Q56" s="19"/>
      <c r="R56" s="19"/>
      <c r="S56" s="19"/>
      <c r="T56" s="19">
        <v>1102218</v>
      </c>
      <c r="U56" s="19">
        <v>1113687</v>
      </c>
      <c r="V56" s="19">
        <v>1302480.6304905273</v>
      </c>
      <c r="W56" s="19">
        <v>1537070.6334938835</v>
      </c>
      <c r="X56" s="19">
        <v>1532463.6748452</v>
      </c>
      <c r="Y56" s="19">
        <v>1856830.562792697</v>
      </c>
      <c r="Z56" s="19">
        <v>2088652.2223636857</v>
      </c>
      <c r="AA56" s="19">
        <v>1836063.9624058148</v>
      </c>
    </row>
    <row r="57" spans="2:27" s="63" customFormat="1" ht="15" customHeight="1" x14ac:dyDescent="0.5">
      <c r="B57" s="62" t="s">
        <v>65</v>
      </c>
      <c r="C57" s="18" t="s">
        <v>154</v>
      </c>
      <c r="D57" s="19"/>
      <c r="E57" s="19"/>
      <c r="F57" s="19"/>
      <c r="G57" s="19"/>
      <c r="H57" s="19"/>
      <c r="I57" s="19"/>
      <c r="J57" s="19"/>
      <c r="K57" s="19"/>
      <c r="L57" s="19"/>
      <c r="M57" s="19"/>
      <c r="N57" s="19"/>
      <c r="O57" s="19"/>
      <c r="P57" s="19"/>
      <c r="Q57" s="19"/>
      <c r="R57" s="19"/>
      <c r="S57" s="19"/>
      <c r="T57" s="19">
        <v>163008</v>
      </c>
      <c r="U57" s="19">
        <v>163899</v>
      </c>
      <c r="V57" s="19">
        <v>149693.19195650192</v>
      </c>
      <c r="W57" s="19">
        <v>183451.18500761883</v>
      </c>
      <c r="X57" s="19">
        <v>178169.52036391781</v>
      </c>
      <c r="Y57" s="19">
        <v>172968.67283934337</v>
      </c>
      <c r="Z57" s="19">
        <v>195157.87791166178</v>
      </c>
      <c r="AA57" s="19">
        <v>216661.25674191216</v>
      </c>
    </row>
    <row r="58" spans="2:27" s="65" customFormat="1" ht="15" customHeight="1" x14ac:dyDescent="0.5">
      <c r="B58" s="64" t="s">
        <v>67</v>
      </c>
      <c r="C58" s="20" t="s">
        <v>60</v>
      </c>
      <c r="D58" s="21"/>
      <c r="E58" s="21"/>
      <c r="F58" s="21"/>
      <c r="G58" s="21"/>
      <c r="H58" s="21"/>
      <c r="I58" s="21"/>
      <c r="J58" s="21"/>
      <c r="K58" s="21"/>
      <c r="L58" s="21"/>
      <c r="M58" s="21"/>
      <c r="N58" s="21"/>
      <c r="O58" s="21"/>
      <c r="P58" s="21"/>
      <c r="Q58" s="21"/>
      <c r="R58" s="21"/>
      <c r="S58" s="21"/>
      <c r="T58" s="21">
        <v>19470</v>
      </c>
      <c r="U58" s="21">
        <v>14775</v>
      </c>
      <c r="V58" s="21">
        <v>15429.155765747637</v>
      </c>
      <c r="W58" s="21">
        <v>24804.232178375667</v>
      </c>
      <c r="X58" s="21">
        <v>25488.38646968063</v>
      </c>
      <c r="Y58" s="21">
        <v>28771.911845510469</v>
      </c>
      <c r="Z58" s="21">
        <v>35392.281871099076</v>
      </c>
      <c r="AA58" s="21">
        <v>32590.739049901073</v>
      </c>
    </row>
    <row r="59" spans="2:27" s="58" customFormat="1" ht="15" customHeight="1" x14ac:dyDescent="0.4">
      <c r="B59" s="61" t="s">
        <v>176</v>
      </c>
      <c r="C59" s="13" t="s">
        <v>155</v>
      </c>
      <c r="D59" s="10"/>
      <c r="E59" s="10"/>
      <c r="F59" s="10"/>
      <c r="G59" s="10"/>
      <c r="H59" s="10"/>
      <c r="I59" s="10"/>
      <c r="J59" s="10"/>
      <c r="K59" s="10"/>
      <c r="L59" s="10"/>
      <c r="M59" s="10"/>
      <c r="N59" s="10"/>
      <c r="O59" s="10"/>
      <c r="P59" s="10"/>
      <c r="Q59" s="10"/>
      <c r="R59" s="10"/>
      <c r="S59" s="10"/>
      <c r="T59" s="10">
        <v>475</v>
      </c>
      <c r="U59" s="10">
        <v>0</v>
      </c>
      <c r="V59" s="10">
        <v>0</v>
      </c>
      <c r="W59" s="10">
        <v>0</v>
      </c>
      <c r="X59" s="10">
        <v>0</v>
      </c>
      <c r="Y59" s="10">
        <v>0</v>
      </c>
      <c r="Z59" s="10">
        <v>0</v>
      </c>
      <c r="AA59" s="10">
        <v>0</v>
      </c>
    </row>
    <row r="60" spans="2:27" s="58" customFormat="1" ht="15" customHeight="1" x14ac:dyDescent="0.4">
      <c r="B60" s="61" t="s">
        <v>177</v>
      </c>
      <c r="C60" s="13" t="s">
        <v>156</v>
      </c>
      <c r="D60" s="10"/>
      <c r="E60" s="10"/>
      <c r="F60" s="10"/>
      <c r="G60" s="10"/>
      <c r="H60" s="10"/>
      <c r="I60" s="10"/>
      <c r="J60" s="10"/>
      <c r="K60" s="10"/>
      <c r="L60" s="10"/>
      <c r="M60" s="10"/>
      <c r="N60" s="10"/>
      <c r="O60" s="10"/>
      <c r="P60" s="10"/>
      <c r="Q60" s="10"/>
      <c r="R60" s="10"/>
      <c r="S60" s="10"/>
      <c r="T60" s="10">
        <v>0</v>
      </c>
      <c r="U60" s="10">
        <v>0</v>
      </c>
      <c r="V60" s="10">
        <v>0</v>
      </c>
      <c r="W60" s="10">
        <v>0</v>
      </c>
      <c r="X60" s="10">
        <v>0</v>
      </c>
      <c r="Y60" s="10">
        <v>0</v>
      </c>
      <c r="Z60" s="10">
        <v>0</v>
      </c>
      <c r="AA60" s="10">
        <v>0</v>
      </c>
    </row>
    <row r="61" spans="2:27" s="58" customFormat="1" ht="15" customHeight="1" x14ac:dyDescent="0.4">
      <c r="B61" s="61" t="s">
        <v>178</v>
      </c>
      <c r="C61" s="13" t="s">
        <v>157</v>
      </c>
      <c r="D61" s="10"/>
      <c r="E61" s="10"/>
      <c r="F61" s="10"/>
      <c r="G61" s="10"/>
      <c r="H61" s="10"/>
      <c r="I61" s="10"/>
      <c r="J61" s="10"/>
      <c r="K61" s="10"/>
      <c r="L61" s="10"/>
      <c r="M61" s="10"/>
      <c r="N61" s="10"/>
      <c r="O61" s="10"/>
      <c r="P61" s="10"/>
      <c r="Q61" s="10"/>
      <c r="R61" s="10"/>
      <c r="S61" s="10"/>
      <c r="T61" s="10">
        <v>0</v>
      </c>
      <c r="U61" s="10">
        <v>0</v>
      </c>
      <c r="V61" s="10">
        <v>0</v>
      </c>
      <c r="W61" s="10">
        <v>0</v>
      </c>
      <c r="X61" s="10">
        <v>0</v>
      </c>
      <c r="Y61" s="10">
        <v>0</v>
      </c>
      <c r="Z61" s="10">
        <v>0</v>
      </c>
      <c r="AA61" s="10">
        <v>0</v>
      </c>
    </row>
    <row r="62" spans="2:27" s="58" customFormat="1" ht="15" customHeight="1" x14ac:dyDescent="0.4">
      <c r="B62" s="61" t="s">
        <v>179</v>
      </c>
      <c r="C62" s="13" t="s">
        <v>158</v>
      </c>
      <c r="D62" s="10"/>
      <c r="E62" s="10"/>
      <c r="F62" s="10"/>
      <c r="G62" s="10"/>
      <c r="H62" s="10"/>
      <c r="I62" s="10"/>
      <c r="J62" s="10"/>
      <c r="K62" s="10"/>
      <c r="L62" s="10"/>
      <c r="M62" s="10"/>
      <c r="N62" s="10"/>
      <c r="O62" s="10"/>
      <c r="P62" s="10"/>
      <c r="Q62" s="10"/>
      <c r="R62" s="10"/>
      <c r="S62" s="10"/>
      <c r="T62" s="10">
        <v>90</v>
      </c>
      <c r="U62" s="10">
        <v>10</v>
      </c>
      <c r="V62" s="10">
        <v>5</v>
      </c>
      <c r="W62" s="10">
        <v>6</v>
      </c>
      <c r="X62" s="10">
        <v>7.5</v>
      </c>
      <c r="Y62" s="10">
        <v>9.75</v>
      </c>
      <c r="Z62" s="10">
        <v>5313.75</v>
      </c>
      <c r="AA62" s="10">
        <v>5130.2365617602009</v>
      </c>
    </row>
    <row r="63" spans="2:27" s="58" customFormat="1" ht="15" customHeight="1" x14ac:dyDescent="0.4">
      <c r="B63" s="61" t="s">
        <v>180</v>
      </c>
      <c r="C63" s="13" t="s">
        <v>159</v>
      </c>
      <c r="D63" s="10"/>
      <c r="E63" s="10"/>
      <c r="F63" s="10"/>
      <c r="G63" s="10"/>
      <c r="H63" s="10"/>
      <c r="I63" s="10"/>
      <c r="J63" s="10"/>
      <c r="K63" s="10"/>
      <c r="L63" s="10"/>
      <c r="M63" s="10"/>
      <c r="N63" s="10"/>
      <c r="O63" s="10"/>
      <c r="P63" s="10"/>
      <c r="Q63" s="10"/>
      <c r="R63" s="10"/>
      <c r="S63" s="10"/>
      <c r="T63" s="10">
        <v>18905</v>
      </c>
      <c r="U63" s="10">
        <v>14765</v>
      </c>
      <c r="V63" s="10">
        <v>15140.641739947641</v>
      </c>
      <c r="W63" s="10">
        <v>24636.734145657621</v>
      </c>
      <c r="X63" s="10">
        <v>25389.620571906344</v>
      </c>
      <c r="Y63" s="10">
        <v>28575.021998086475</v>
      </c>
      <c r="Z63" s="10">
        <v>29185.747191492068</v>
      </c>
      <c r="AA63" s="10">
        <v>26748.086197969125</v>
      </c>
    </row>
    <row r="64" spans="2:27" s="65" customFormat="1" ht="15" customHeight="1" x14ac:dyDescent="0.5">
      <c r="B64" s="64" t="s">
        <v>69</v>
      </c>
      <c r="C64" s="20" t="s">
        <v>160</v>
      </c>
      <c r="D64" s="21"/>
      <c r="E64" s="21"/>
      <c r="F64" s="21"/>
      <c r="G64" s="21"/>
      <c r="H64" s="21"/>
      <c r="I64" s="21"/>
      <c r="J64" s="21"/>
      <c r="K64" s="21"/>
      <c r="L64" s="21"/>
      <c r="M64" s="21"/>
      <c r="N64" s="21"/>
      <c r="O64" s="21"/>
      <c r="P64" s="21"/>
      <c r="Q64" s="21"/>
      <c r="R64" s="21"/>
      <c r="S64" s="21"/>
      <c r="T64" s="21">
        <v>20262</v>
      </c>
      <c r="U64" s="21">
        <v>8304</v>
      </c>
      <c r="V64" s="21">
        <v>9611.2417735207782</v>
      </c>
      <c r="W64" s="21">
        <v>15759.77288498788</v>
      </c>
      <c r="X64" s="21">
        <v>16003.831792810621</v>
      </c>
      <c r="Y64" s="21">
        <v>12434.9976382512</v>
      </c>
      <c r="Z64" s="21">
        <v>11315.815644132501</v>
      </c>
      <c r="AA64" s="21">
        <v>13759.140055046093</v>
      </c>
    </row>
    <row r="65" spans="2:27" s="65" customFormat="1" ht="15" customHeight="1" x14ac:dyDescent="0.5">
      <c r="B65" s="64" t="s">
        <v>71</v>
      </c>
      <c r="C65" s="20" t="s">
        <v>161</v>
      </c>
      <c r="D65" s="21"/>
      <c r="E65" s="21"/>
      <c r="F65" s="21"/>
      <c r="G65" s="21"/>
      <c r="H65" s="21"/>
      <c r="I65" s="21"/>
      <c r="J65" s="21"/>
      <c r="K65" s="21"/>
      <c r="L65" s="21"/>
      <c r="M65" s="21"/>
      <c r="N65" s="21"/>
      <c r="O65" s="21"/>
      <c r="P65" s="21"/>
      <c r="Q65" s="21"/>
      <c r="R65" s="21"/>
      <c r="S65" s="21"/>
      <c r="T65" s="21">
        <v>9680</v>
      </c>
      <c r="U65" s="21">
        <v>16146</v>
      </c>
      <c r="V65" s="21">
        <v>5912.6989547038329</v>
      </c>
      <c r="W65" s="21">
        <v>17348.401523040393</v>
      </c>
      <c r="X65" s="21">
        <v>9151.8702368154027</v>
      </c>
      <c r="Y65" s="21">
        <v>12267.950941885532</v>
      </c>
      <c r="Z65" s="21">
        <v>9734.1100750272853</v>
      </c>
      <c r="AA65" s="21">
        <v>11599.462630869462</v>
      </c>
    </row>
    <row r="66" spans="2:27" s="65" customFormat="1" ht="15" customHeight="1" x14ac:dyDescent="0.5">
      <c r="B66" s="64" t="s">
        <v>73</v>
      </c>
      <c r="C66" s="20" t="s">
        <v>162</v>
      </c>
      <c r="D66" s="21"/>
      <c r="E66" s="21"/>
      <c r="F66" s="21"/>
      <c r="G66" s="21"/>
      <c r="H66" s="21"/>
      <c r="I66" s="21"/>
      <c r="J66" s="21"/>
      <c r="K66" s="21"/>
      <c r="L66" s="21"/>
      <c r="M66" s="21"/>
      <c r="N66" s="21"/>
      <c r="O66" s="21"/>
      <c r="P66" s="21"/>
      <c r="Q66" s="21"/>
      <c r="R66" s="21"/>
      <c r="S66" s="21"/>
      <c r="T66" s="21">
        <v>3234</v>
      </c>
      <c r="U66" s="21">
        <v>1809.0000000000002</v>
      </c>
      <c r="V66" s="21">
        <v>297.43939393939399</v>
      </c>
      <c r="W66" s="21">
        <v>172.24597671631574</v>
      </c>
      <c r="X66" s="21">
        <v>2806.3490840609493</v>
      </c>
      <c r="Y66" s="21">
        <v>12583.848183707563</v>
      </c>
      <c r="Z66" s="21">
        <v>16126.927260854322</v>
      </c>
      <c r="AA66" s="21">
        <v>33592.161607926173</v>
      </c>
    </row>
    <row r="67" spans="2:27" s="65" customFormat="1" ht="15" customHeight="1" x14ac:dyDescent="0.5">
      <c r="B67" s="64" t="s">
        <v>75</v>
      </c>
      <c r="C67" s="20" t="s">
        <v>163</v>
      </c>
      <c r="D67" s="21"/>
      <c r="E67" s="21"/>
      <c r="F67" s="21"/>
      <c r="G67" s="21"/>
      <c r="H67" s="21"/>
      <c r="I67" s="21"/>
      <c r="J67" s="21"/>
      <c r="K67" s="21"/>
      <c r="L67" s="21"/>
      <c r="M67" s="21"/>
      <c r="N67" s="21"/>
      <c r="O67" s="21"/>
      <c r="P67" s="21"/>
      <c r="Q67" s="21"/>
      <c r="R67" s="21"/>
      <c r="S67" s="21"/>
      <c r="T67" s="21">
        <v>8888</v>
      </c>
      <c r="U67" s="21">
        <v>7870</v>
      </c>
      <c r="V67" s="21">
        <v>6990.5577453685455</v>
      </c>
      <c r="W67" s="21">
        <v>11606.963803630793</v>
      </c>
      <c r="X67" s="21">
        <v>9954.2110261964808</v>
      </c>
      <c r="Y67" s="21">
        <v>12272.591928709406</v>
      </c>
      <c r="Z67" s="21">
        <v>13848.691100815318</v>
      </c>
      <c r="AA67" s="21">
        <v>14096.783251683397</v>
      </c>
    </row>
    <row r="68" spans="2:27" s="65" customFormat="1" ht="15" customHeight="1" x14ac:dyDescent="0.5">
      <c r="B68" s="64" t="s">
        <v>77</v>
      </c>
      <c r="C68" s="20" t="s">
        <v>116</v>
      </c>
      <c r="D68" s="21"/>
      <c r="E68" s="21"/>
      <c r="F68" s="21"/>
      <c r="G68" s="21"/>
      <c r="H68" s="21"/>
      <c r="I68" s="21"/>
      <c r="J68" s="21"/>
      <c r="K68" s="21"/>
      <c r="L68" s="21"/>
      <c r="M68" s="21"/>
      <c r="N68" s="21"/>
      <c r="O68" s="21"/>
      <c r="P68" s="21"/>
      <c r="Q68" s="21"/>
      <c r="R68" s="21"/>
      <c r="S68" s="21"/>
      <c r="T68" s="21">
        <v>41338</v>
      </c>
      <c r="U68" s="21">
        <v>34406</v>
      </c>
      <c r="V68" s="21">
        <v>30635.307318443603</v>
      </c>
      <c r="W68" s="21">
        <v>30102.169766684772</v>
      </c>
      <c r="X68" s="21">
        <v>33528.502702785045</v>
      </c>
      <c r="Y68" s="21">
        <v>18935.297416043581</v>
      </c>
      <c r="Z68" s="21">
        <v>25144.831192688525</v>
      </c>
      <c r="AA68" s="21">
        <v>27910.786031118441</v>
      </c>
    </row>
    <row r="69" spans="2:27" s="58" customFormat="1" ht="15" customHeight="1" x14ac:dyDescent="0.4">
      <c r="B69" s="61" t="s">
        <v>181</v>
      </c>
      <c r="C69" s="13" t="s">
        <v>164</v>
      </c>
      <c r="D69" s="10"/>
      <c r="E69" s="10"/>
      <c r="F69" s="10"/>
      <c r="G69" s="10"/>
      <c r="H69" s="10"/>
      <c r="I69" s="10"/>
      <c r="J69" s="10"/>
      <c r="K69" s="10"/>
      <c r="L69" s="10"/>
      <c r="M69" s="10"/>
      <c r="N69" s="10"/>
      <c r="O69" s="10"/>
      <c r="P69" s="10"/>
      <c r="Q69" s="10"/>
      <c r="R69" s="10"/>
      <c r="S69" s="10"/>
      <c r="T69" s="10">
        <v>915</v>
      </c>
      <c r="U69" s="10">
        <v>460</v>
      </c>
      <c r="V69" s="10">
        <v>1658.8976377952756</v>
      </c>
      <c r="W69" s="10">
        <v>719.40585784985842</v>
      </c>
      <c r="X69" s="10">
        <v>1156.8266280147818</v>
      </c>
      <c r="Y69" s="10">
        <v>591.48091563181481</v>
      </c>
      <c r="Z69" s="10">
        <v>833.16128976094353</v>
      </c>
      <c r="AA69" s="10">
        <v>1754.2165177823822</v>
      </c>
    </row>
    <row r="70" spans="2:27" s="58" customFormat="1" ht="15" customHeight="1" x14ac:dyDescent="0.4">
      <c r="B70" s="61" t="s">
        <v>182</v>
      </c>
      <c r="C70" s="13" t="s">
        <v>165</v>
      </c>
      <c r="D70" s="10"/>
      <c r="E70" s="10"/>
      <c r="F70" s="10"/>
      <c r="G70" s="10"/>
      <c r="H70" s="10"/>
      <c r="I70" s="10"/>
      <c r="J70" s="10"/>
      <c r="K70" s="10"/>
      <c r="L70" s="10"/>
      <c r="M70" s="10"/>
      <c r="N70" s="10"/>
      <c r="O70" s="10"/>
      <c r="P70" s="10"/>
      <c r="Q70" s="10"/>
      <c r="R70" s="10"/>
      <c r="S70" s="10"/>
      <c r="T70" s="10">
        <v>18542</v>
      </c>
      <c r="U70" s="10">
        <v>14404</v>
      </c>
      <c r="V70" s="10">
        <v>9367.9022086400892</v>
      </c>
      <c r="W70" s="10">
        <v>11138.036504295747</v>
      </c>
      <c r="X70" s="10">
        <v>14447.64271383099</v>
      </c>
      <c r="Y70" s="10">
        <v>4244.019685050599</v>
      </c>
      <c r="Z70" s="10">
        <v>4108.1352126327465</v>
      </c>
      <c r="AA70" s="10">
        <v>5924.7277147953182</v>
      </c>
    </row>
    <row r="71" spans="2:27" s="58" customFormat="1" ht="15" customHeight="1" x14ac:dyDescent="0.4">
      <c r="B71" s="61" t="s">
        <v>183</v>
      </c>
      <c r="C71" s="13" t="s">
        <v>119</v>
      </c>
      <c r="D71" s="10"/>
      <c r="E71" s="10"/>
      <c r="F71" s="10"/>
      <c r="G71" s="10"/>
      <c r="H71" s="10"/>
      <c r="I71" s="10"/>
      <c r="J71" s="10"/>
      <c r="K71" s="10"/>
      <c r="L71" s="10"/>
      <c r="M71" s="10"/>
      <c r="N71" s="10"/>
      <c r="O71" s="10"/>
      <c r="P71" s="10"/>
      <c r="Q71" s="10"/>
      <c r="R71" s="10"/>
      <c r="S71" s="10"/>
      <c r="T71" s="10">
        <v>21881</v>
      </c>
      <c r="U71" s="10">
        <v>19542</v>
      </c>
      <c r="V71" s="10">
        <v>19673.431591083779</v>
      </c>
      <c r="W71" s="10">
        <v>17900.017592540848</v>
      </c>
      <c r="X71" s="10">
        <v>17488.363216777208</v>
      </c>
      <c r="Y71" s="10">
        <v>14710.288971641059</v>
      </c>
      <c r="Z71" s="10">
        <v>21229.814647419731</v>
      </c>
      <c r="AA71" s="10">
        <v>21695.860668198806</v>
      </c>
    </row>
    <row r="72" spans="2:27" s="65" customFormat="1" ht="15" customHeight="1" x14ac:dyDescent="0.5">
      <c r="B72" s="64" t="s">
        <v>79</v>
      </c>
      <c r="C72" s="20" t="s">
        <v>166</v>
      </c>
      <c r="D72" s="21"/>
      <c r="E72" s="21"/>
      <c r="F72" s="21"/>
      <c r="G72" s="21"/>
      <c r="H72" s="21"/>
      <c r="I72" s="21"/>
      <c r="J72" s="21"/>
      <c r="K72" s="21"/>
      <c r="L72" s="21"/>
      <c r="M72" s="21"/>
      <c r="N72" s="21"/>
      <c r="O72" s="21"/>
      <c r="P72" s="21"/>
      <c r="Q72" s="21"/>
      <c r="R72" s="21"/>
      <c r="S72" s="21"/>
      <c r="T72" s="21">
        <v>60136</v>
      </c>
      <c r="U72" s="21">
        <v>80589</v>
      </c>
      <c r="V72" s="21">
        <v>80265.058967424702</v>
      </c>
      <c r="W72" s="21">
        <v>85126.422826967537</v>
      </c>
      <c r="X72" s="21">
        <v>80836.460254326623</v>
      </c>
      <c r="Y72" s="21">
        <v>74709.874843242724</v>
      </c>
      <c r="Z72" s="21">
        <v>79804.035909161117</v>
      </c>
      <c r="AA72" s="21">
        <v>80989.880407593751</v>
      </c>
    </row>
    <row r="73" spans="2:27" s="63" customFormat="1" ht="15" customHeight="1" x14ac:dyDescent="0.5">
      <c r="B73" s="62" t="s">
        <v>84</v>
      </c>
      <c r="C73" s="18" t="s">
        <v>167</v>
      </c>
      <c r="D73" s="19"/>
      <c r="E73" s="19"/>
      <c r="F73" s="19"/>
      <c r="G73" s="19"/>
      <c r="H73" s="19"/>
      <c r="I73" s="19"/>
      <c r="J73" s="19"/>
      <c r="K73" s="19"/>
      <c r="L73" s="19"/>
      <c r="M73" s="19"/>
      <c r="N73" s="19"/>
      <c r="O73" s="19"/>
      <c r="P73" s="19"/>
      <c r="Q73" s="19"/>
      <c r="R73" s="19"/>
      <c r="S73" s="19"/>
      <c r="T73" s="19">
        <v>189631</v>
      </c>
      <c r="U73" s="19">
        <v>207301</v>
      </c>
      <c r="V73" s="19">
        <v>212182.88506420256</v>
      </c>
      <c r="W73" s="19">
        <v>205560.59955879065</v>
      </c>
      <c r="X73" s="19">
        <v>247884.36893413894</v>
      </c>
      <c r="Y73" s="19">
        <v>240903.57848632315</v>
      </c>
      <c r="Z73" s="19">
        <v>255276.24658766828</v>
      </c>
      <c r="AA73" s="19">
        <v>283180.23785282508</v>
      </c>
    </row>
    <row r="74" spans="2:27" s="65" customFormat="1" ht="15" customHeight="1" x14ac:dyDescent="0.5">
      <c r="B74" s="64" t="s">
        <v>184</v>
      </c>
      <c r="C74" s="20" t="s">
        <v>168</v>
      </c>
      <c r="D74" s="21"/>
      <c r="E74" s="21"/>
      <c r="F74" s="21"/>
      <c r="G74" s="21"/>
      <c r="H74" s="21"/>
      <c r="I74" s="21"/>
      <c r="J74" s="21"/>
      <c r="K74" s="21"/>
      <c r="L74" s="21"/>
      <c r="M74" s="21"/>
      <c r="N74" s="21"/>
      <c r="O74" s="21"/>
      <c r="P74" s="21"/>
      <c r="Q74" s="21"/>
      <c r="R74" s="21"/>
      <c r="S74" s="21"/>
      <c r="T74" s="21">
        <v>32053</v>
      </c>
      <c r="U74" s="21">
        <v>42220</v>
      </c>
      <c r="V74" s="21">
        <v>48244.292475153816</v>
      </c>
      <c r="W74" s="21">
        <v>42447.360971780559</v>
      </c>
      <c r="X74" s="21">
        <v>46440.979325645625</v>
      </c>
      <c r="Y74" s="21">
        <v>49849.733995920607</v>
      </c>
      <c r="Z74" s="21">
        <v>52980.957191249006</v>
      </c>
      <c r="AA74" s="21">
        <v>59071.619919203942</v>
      </c>
    </row>
    <row r="75" spans="2:27" s="65" customFormat="1" ht="15" customHeight="1" x14ac:dyDescent="0.5">
      <c r="B75" s="64" t="s">
        <v>185</v>
      </c>
      <c r="C75" s="20" t="s">
        <v>74</v>
      </c>
      <c r="D75" s="21"/>
      <c r="E75" s="21"/>
      <c r="F75" s="21"/>
      <c r="G75" s="21"/>
      <c r="H75" s="21"/>
      <c r="I75" s="21"/>
      <c r="J75" s="21"/>
      <c r="K75" s="21"/>
      <c r="L75" s="21"/>
      <c r="M75" s="21"/>
      <c r="N75" s="21"/>
      <c r="O75" s="21"/>
      <c r="P75" s="21"/>
      <c r="Q75" s="21"/>
      <c r="R75" s="21"/>
      <c r="S75" s="21"/>
      <c r="T75" s="21">
        <v>26086</v>
      </c>
      <c r="U75" s="21">
        <v>28265.000000000004</v>
      </c>
      <c r="V75" s="21">
        <v>29397.554054530709</v>
      </c>
      <c r="W75" s="21">
        <v>32893.323146801129</v>
      </c>
      <c r="X75" s="21">
        <v>33480.128758630533</v>
      </c>
      <c r="Y75" s="21">
        <v>33406.039956951747</v>
      </c>
      <c r="Z75" s="21">
        <v>38863.687171596503</v>
      </c>
      <c r="AA75" s="21">
        <v>37550.753924654658</v>
      </c>
    </row>
    <row r="76" spans="2:27" s="65" customFormat="1" ht="15" customHeight="1" x14ac:dyDescent="0.5">
      <c r="B76" s="64" t="s">
        <v>186</v>
      </c>
      <c r="C76" s="20" t="s">
        <v>169</v>
      </c>
      <c r="D76" s="21"/>
      <c r="E76" s="21"/>
      <c r="F76" s="21"/>
      <c r="G76" s="21"/>
      <c r="H76" s="21"/>
      <c r="I76" s="21"/>
      <c r="J76" s="21"/>
      <c r="K76" s="21"/>
      <c r="L76" s="21"/>
      <c r="M76" s="21"/>
      <c r="N76" s="21"/>
      <c r="O76" s="21"/>
      <c r="P76" s="21"/>
      <c r="Q76" s="21"/>
      <c r="R76" s="21"/>
      <c r="S76" s="21"/>
      <c r="T76" s="21">
        <v>42927</v>
      </c>
      <c r="U76" s="21">
        <v>46286</v>
      </c>
      <c r="V76" s="21">
        <v>49326.707912494094</v>
      </c>
      <c r="W76" s="21">
        <v>54682.014226157218</v>
      </c>
      <c r="X76" s="21">
        <v>54689.978834510592</v>
      </c>
      <c r="Y76" s="21">
        <v>55683.811145448308</v>
      </c>
      <c r="Z76" s="21">
        <v>56306.404547434307</v>
      </c>
      <c r="AA76" s="21">
        <v>56833.248098755328</v>
      </c>
    </row>
    <row r="77" spans="2:27" s="65" customFormat="1" ht="15" customHeight="1" x14ac:dyDescent="0.5">
      <c r="B77" s="64" t="s">
        <v>187</v>
      </c>
      <c r="C77" s="20" t="s">
        <v>170</v>
      </c>
      <c r="D77" s="21"/>
      <c r="E77" s="21"/>
      <c r="F77" s="21"/>
      <c r="G77" s="21"/>
      <c r="H77" s="21"/>
      <c r="I77" s="21"/>
      <c r="J77" s="21"/>
      <c r="K77" s="21"/>
      <c r="L77" s="21"/>
      <c r="M77" s="21"/>
      <c r="N77" s="21"/>
      <c r="O77" s="21"/>
      <c r="P77" s="21"/>
      <c r="Q77" s="21"/>
      <c r="R77" s="21"/>
      <c r="S77" s="21"/>
      <c r="T77" s="21">
        <v>88565</v>
      </c>
      <c r="U77" s="21">
        <v>90530</v>
      </c>
      <c r="V77" s="21">
        <v>85250.903597280107</v>
      </c>
      <c r="W77" s="21">
        <v>75568.358424972801</v>
      </c>
      <c r="X77" s="21">
        <v>112983.67512577951</v>
      </c>
      <c r="Y77" s="21">
        <v>101711.4386162585</v>
      </c>
      <c r="Z77" s="21">
        <v>107037.51499543994</v>
      </c>
      <c r="AA77" s="21">
        <v>130012.63692519562</v>
      </c>
    </row>
    <row r="78" spans="2:27" s="68" customFormat="1" ht="15" customHeight="1" thickBot="1" x14ac:dyDescent="0.45">
      <c r="B78" s="86" t="s">
        <v>112</v>
      </c>
      <c r="C78" s="100" t="s">
        <v>83</v>
      </c>
      <c r="D78" s="101"/>
      <c r="E78" s="101"/>
      <c r="F78" s="101"/>
      <c r="G78" s="101"/>
      <c r="H78" s="101"/>
      <c r="I78" s="101"/>
      <c r="J78" s="101"/>
      <c r="K78" s="101"/>
      <c r="L78" s="101"/>
      <c r="M78" s="101"/>
      <c r="N78" s="101"/>
      <c r="O78" s="101"/>
      <c r="P78" s="101"/>
      <c r="Q78" s="101"/>
      <c r="R78" s="101"/>
      <c r="S78" s="101"/>
      <c r="T78" s="101">
        <v>1826311</v>
      </c>
      <c r="U78" s="101">
        <v>1874096</v>
      </c>
      <c r="V78" s="101">
        <v>2034239.4919787045</v>
      </c>
      <c r="W78" s="101">
        <v>2343397.2464431636</v>
      </c>
      <c r="X78" s="101">
        <v>2346667.058645884</v>
      </c>
      <c r="Y78" s="101">
        <v>2625819.012498403</v>
      </c>
      <c r="Z78" s="101">
        <v>2977504.8044554647</v>
      </c>
      <c r="AA78" s="101">
        <v>2768085.3108877703</v>
      </c>
    </row>
    <row r="79" spans="2:27" ht="15" customHeight="1" thickTop="1" x14ac:dyDescent="0.45">
      <c r="D79" s="38"/>
      <c r="E79" s="38"/>
      <c r="F79" s="38"/>
      <c r="G79" s="38"/>
      <c r="H79" s="38"/>
      <c r="I79" s="38"/>
      <c r="J79" s="38"/>
      <c r="K79" s="38"/>
      <c r="L79" s="38"/>
      <c r="M79" s="38"/>
      <c r="N79" s="38"/>
      <c r="O79" s="38"/>
      <c r="P79" s="38"/>
      <c r="Q79" s="38"/>
      <c r="R79" s="38"/>
      <c r="S79" s="38"/>
      <c r="T79" s="38">
        <f>T78-SUM(T73,T57,T56,T46)</f>
        <v>0</v>
      </c>
      <c r="U79" s="38">
        <f>U78-SUM(U73,U57,U56,U46)</f>
        <v>0</v>
      </c>
      <c r="V79" s="38">
        <f>V78-SUM(V73,V57,V56,V46)</f>
        <v>2891.3774184291251</v>
      </c>
      <c r="W79" s="38">
        <f>W78-SUM(W73,W57,W56,W46)</f>
        <v>4190.2818716038018</v>
      </c>
      <c r="X79" s="38">
        <f>X78-SUM(X73,X57,X56,X46)</f>
        <v>-1139.5796362869442</v>
      </c>
      <c r="Y79" s="38">
        <f t="shared" ref="Y79:Z79" si="6">Y78-SUM(Y73,Y57,Y56,Y46)</f>
        <v>21929.12577983411</v>
      </c>
      <c r="Z79" s="38">
        <f t="shared" si="6"/>
        <v>19200.006007768214</v>
      </c>
      <c r="AA79" s="38">
        <f t="shared" ref="AA79" si="7">AA78-SUM(AA73,AA57,AA56,AA46)</f>
        <v>-6348.2675450304523</v>
      </c>
    </row>
    <row r="81" spans="1:27" ht="15" customHeight="1" x14ac:dyDescent="0.5">
      <c r="B81" s="64"/>
      <c r="C81" s="62" t="s">
        <v>368</v>
      </c>
      <c r="D81" s="62"/>
      <c r="E81" s="64"/>
      <c r="F81" s="64"/>
      <c r="G81" s="64"/>
      <c r="H81" s="64"/>
      <c r="I81" s="64"/>
      <c r="J81" s="64"/>
      <c r="K81" s="64"/>
      <c r="L81" s="64"/>
      <c r="M81" s="64"/>
      <c r="N81" s="64"/>
      <c r="O81" s="64"/>
      <c r="P81" s="64"/>
      <c r="Q81" s="64"/>
      <c r="R81" s="64"/>
      <c r="S81" s="64"/>
      <c r="T81" s="64"/>
      <c r="U81" s="64"/>
      <c r="V81" s="64"/>
      <c r="W81" s="64"/>
      <c r="X81" s="64"/>
      <c r="Y81" s="64"/>
      <c r="Z81" s="64"/>
      <c r="AA81" s="64"/>
    </row>
    <row r="82" spans="1:27" ht="15" customHeight="1" x14ac:dyDescent="0.5">
      <c r="B82" s="64"/>
      <c r="C82" s="62" t="s">
        <v>366</v>
      </c>
      <c r="D82" s="62"/>
      <c r="E82" s="64"/>
      <c r="F82" s="64"/>
      <c r="G82" s="64"/>
      <c r="H82" s="64"/>
      <c r="I82" s="64"/>
      <c r="J82" s="64"/>
      <c r="K82" s="64"/>
      <c r="L82" s="64"/>
      <c r="M82" s="64"/>
      <c r="N82" s="64"/>
      <c r="O82" s="64"/>
      <c r="P82" s="64"/>
      <c r="Q82" s="64"/>
      <c r="R82" s="64"/>
      <c r="S82" s="64"/>
      <c r="T82" s="64"/>
      <c r="U82" s="64"/>
      <c r="V82" s="64"/>
      <c r="W82" s="64"/>
      <c r="X82" s="64"/>
      <c r="Y82" s="64"/>
      <c r="Z82" s="64"/>
      <c r="AA82" s="64"/>
    </row>
    <row r="83" spans="1:27" s="96" customFormat="1" ht="15" customHeight="1" thickBot="1" x14ac:dyDescent="0.5">
      <c r="B83" s="79"/>
      <c r="C83" s="95" t="s">
        <v>323</v>
      </c>
      <c r="D83" s="99">
        <v>1999</v>
      </c>
      <c r="E83" s="99">
        <f t="shared" ref="E83:X83" si="8">+D83+1</f>
        <v>2000</v>
      </c>
      <c r="F83" s="99">
        <f t="shared" si="8"/>
        <v>2001</v>
      </c>
      <c r="G83" s="99">
        <f t="shared" si="8"/>
        <v>2002</v>
      </c>
      <c r="H83" s="99">
        <f t="shared" si="8"/>
        <v>2003</v>
      </c>
      <c r="I83" s="99">
        <f t="shared" si="8"/>
        <v>2004</v>
      </c>
      <c r="J83" s="99">
        <f t="shared" si="8"/>
        <v>2005</v>
      </c>
      <c r="K83" s="99">
        <f t="shared" si="8"/>
        <v>2006</v>
      </c>
      <c r="L83" s="99">
        <f t="shared" si="8"/>
        <v>2007</v>
      </c>
      <c r="M83" s="99">
        <f t="shared" si="8"/>
        <v>2008</v>
      </c>
      <c r="N83" s="99">
        <f t="shared" si="8"/>
        <v>2009</v>
      </c>
      <c r="O83" s="99">
        <f t="shared" si="8"/>
        <v>2010</v>
      </c>
      <c r="P83" s="99">
        <f t="shared" si="8"/>
        <v>2011</v>
      </c>
      <c r="Q83" s="99">
        <f t="shared" si="8"/>
        <v>2012</v>
      </c>
      <c r="R83" s="99">
        <f t="shared" si="8"/>
        <v>2013</v>
      </c>
      <c r="S83" s="99">
        <f t="shared" si="8"/>
        <v>2014</v>
      </c>
      <c r="T83" s="99">
        <f t="shared" si="8"/>
        <v>2015</v>
      </c>
      <c r="U83" s="99">
        <f t="shared" si="8"/>
        <v>2016</v>
      </c>
      <c r="V83" s="99">
        <f t="shared" si="8"/>
        <v>2017</v>
      </c>
      <c r="W83" s="99">
        <f t="shared" si="8"/>
        <v>2018</v>
      </c>
      <c r="X83" s="99">
        <f t="shared" si="8"/>
        <v>2019</v>
      </c>
      <c r="Y83" s="99">
        <f t="shared" ref="Y83:AA83" si="9">+X83+1</f>
        <v>2020</v>
      </c>
      <c r="Z83" s="99">
        <f t="shared" si="9"/>
        <v>2021</v>
      </c>
      <c r="AA83" s="99">
        <f t="shared" si="9"/>
        <v>2022</v>
      </c>
    </row>
    <row r="84" spans="1:27" ht="15" customHeight="1" thickTop="1" x14ac:dyDescent="0.5">
      <c r="A84" s="68"/>
      <c r="B84" s="96" t="s">
        <v>0</v>
      </c>
      <c r="C84" s="96" t="s">
        <v>1</v>
      </c>
      <c r="D84" s="67"/>
      <c r="E84" s="64"/>
      <c r="F84" s="64"/>
      <c r="G84" s="64"/>
      <c r="H84" s="64"/>
      <c r="I84" s="64"/>
      <c r="J84" s="64"/>
      <c r="K84" s="64"/>
      <c r="L84" s="64"/>
      <c r="M84" s="64"/>
      <c r="N84" s="64"/>
      <c r="O84" s="64"/>
      <c r="P84" s="64"/>
      <c r="Q84" s="64"/>
      <c r="R84" s="64"/>
      <c r="S84" s="64"/>
      <c r="T84" s="64"/>
      <c r="U84" s="64"/>
      <c r="V84" s="64"/>
      <c r="W84" s="64"/>
      <c r="X84" s="64"/>
      <c r="Y84" s="64"/>
      <c r="Z84" s="64"/>
      <c r="AA84" s="64"/>
    </row>
    <row r="85" spans="1:27" s="63" customFormat="1" ht="15" customHeight="1" x14ac:dyDescent="0.5">
      <c r="B85" s="62" t="s">
        <v>47</v>
      </c>
      <c r="C85" s="18" t="s">
        <v>143</v>
      </c>
      <c r="D85" s="22" t="s">
        <v>364</v>
      </c>
      <c r="E85" s="22" t="str">
        <f t="shared" ref="E85:X85" si="10">IFERROR((E46/D46-1)*100,"")</f>
        <v/>
      </c>
      <c r="F85" s="22" t="str">
        <f t="shared" si="10"/>
        <v/>
      </c>
      <c r="G85" s="22" t="str">
        <f t="shared" si="10"/>
        <v/>
      </c>
      <c r="H85" s="22" t="str">
        <f t="shared" si="10"/>
        <v/>
      </c>
      <c r="I85" s="22" t="str">
        <f t="shared" si="10"/>
        <v/>
      </c>
      <c r="J85" s="22" t="str">
        <f t="shared" si="10"/>
        <v/>
      </c>
      <c r="K85" s="22" t="str">
        <f t="shared" si="10"/>
        <v/>
      </c>
      <c r="L85" s="22" t="str">
        <f t="shared" si="10"/>
        <v/>
      </c>
      <c r="M85" s="22" t="str">
        <f t="shared" si="10"/>
        <v/>
      </c>
      <c r="N85" s="22" t="str">
        <f t="shared" si="10"/>
        <v/>
      </c>
      <c r="O85" s="22" t="str">
        <f t="shared" si="10"/>
        <v/>
      </c>
      <c r="P85" s="22" t="str">
        <f t="shared" si="10"/>
        <v/>
      </c>
      <c r="Q85" s="22" t="str">
        <f t="shared" si="10"/>
        <v/>
      </c>
      <c r="R85" s="22" t="str">
        <f t="shared" si="10"/>
        <v/>
      </c>
      <c r="S85" s="22" t="str">
        <f t="shared" si="10"/>
        <v/>
      </c>
      <c r="T85" s="22" t="str">
        <f t="shared" si="10"/>
        <v/>
      </c>
      <c r="U85" s="22">
        <f t="shared" si="10"/>
        <v>4.7798650707759238</v>
      </c>
      <c r="V85" s="22">
        <f t="shared" si="10"/>
        <v>-5.7083965044376068</v>
      </c>
      <c r="W85" s="22">
        <f t="shared" si="10"/>
        <v>12.570632057349007</v>
      </c>
      <c r="X85" s="22">
        <f t="shared" si="10"/>
        <v>-5.7695609165896888</v>
      </c>
      <c r="Y85" s="22">
        <f t="shared" ref="Y85:AA85" si="11">IFERROR((Y46/X46-1)*100,"")</f>
        <v>-14.411398948918187</v>
      </c>
      <c r="Z85" s="22">
        <f t="shared" si="11"/>
        <v>25.820743377911668</v>
      </c>
      <c r="AA85" s="22">
        <f t="shared" si="11"/>
        <v>4.6061116285734727</v>
      </c>
    </row>
    <row r="86" spans="1:27" s="65" customFormat="1" ht="15" customHeight="1" x14ac:dyDescent="0.5">
      <c r="B86" s="64" t="s">
        <v>49</v>
      </c>
      <c r="C86" s="20" t="s">
        <v>144</v>
      </c>
      <c r="D86" s="23" t="s">
        <v>364</v>
      </c>
      <c r="E86" s="23" t="str">
        <f t="shared" ref="E86:X86" si="12">IFERROR((E47/D47-1)*100,"")</f>
        <v/>
      </c>
      <c r="F86" s="23" t="str">
        <f t="shared" si="12"/>
        <v/>
      </c>
      <c r="G86" s="23" t="str">
        <f t="shared" si="12"/>
        <v/>
      </c>
      <c r="H86" s="23" t="str">
        <f t="shared" si="12"/>
        <v/>
      </c>
      <c r="I86" s="23" t="str">
        <f t="shared" si="12"/>
        <v/>
      </c>
      <c r="J86" s="23" t="str">
        <f t="shared" si="12"/>
        <v/>
      </c>
      <c r="K86" s="23" t="str">
        <f t="shared" si="12"/>
        <v/>
      </c>
      <c r="L86" s="23" t="str">
        <f t="shared" si="12"/>
        <v/>
      </c>
      <c r="M86" s="23" t="str">
        <f t="shared" si="12"/>
        <v/>
      </c>
      <c r="N86" s="23" t="str">
        <f t="shared" si="12"/>
        <v/>
      </c>
      <c r="O86" s="23" t="str">
        <f t="shared" si="12"/>
        <v/>
      </c>
      <c r="P86" s="23" t="str">
        <f t="shared" si="12"/>
        <v/>
      </c>
      <c r="Q86" s="23" t="str">
        <f t="shared" si="12"/>
        <v/>
      </c>
      <c r="R86" s="23" t="str">
        <f t="shared" si="12"/>
        <v/>
      </c>
      <c r="S86" s="23" t="str">
        <f t="shared" si="12"/>
        <v/>
      </c>
      <c r="T86" s="23" t="str">
        <f t="shared" si="12"/>
        <v/>
      </c>
      <c r="U86" s="23">
        <f t="shared" si="12"/>
        <v>-54.628879892037787</v>
      </c>
      <c r="V86" s="23">
        <f t="shared" si="12"/>
        <v>139.65239781139363</v>
      </c>
      <c r="W86" s="23">
        <f t="shared" si="12"/>
        <v>-24.808575803981626</v>
      </c>
      <c r="X86" s="23">
        <f t="shared" si="12"/>
        <v>22.392502756339571</v>
      </c>
      <c r="Y86" s="23">
        <f t="shared" ref="Y86:AA86" si="13">IFERROR((Y47/X47-1)*100,"")</f>
        <v>11.945461945461954</v>
      </c>
      <c r="Z86" s="23">
        <f t="shared" si="13"/>
        <v>-87.403100775193792</v>
      </c>
      <c r="AA86" s="23">
        <f t="shared" si="13"/>
        <v>-93.86126457949662</v>
      </c>
    </row>
    <row r="87" spans="1:27" s="65" customFormat="1" ht="15" customHeight="1" x14ac:dyDescent="0.5">
      <c r="B87" s="64" t="s">
        <v>51</v>
      </c>
      <c r="C87" s="20" t="s">
        <v>145</v>
      </c>
      <c r="D87" s="23" t="s">
        <v>364</v>
      </c>
      <c r="E87" s="23" t="str">
        <f t="shared" ref="E87:X87" si="14">IFERROR((E48/D48-1)*100,"")</f>
        <v/>
      </c>
      <c r="F87" s="23" t="str">
        <f t="shared" si="14"/>
        <v/>
      </c>
      <c r="G87" s="23" t="str">
        <f t="shared" si="14"/>
        <v/>
      </c>
      <c r="H87" s="23" t="str">
        <f t="shared" si="14"/>
        <v/>
      </c>
      <c r="I87" s="23" t="str">
        <f t="shared" si="14"/>
        <v/>
      </c>
      <c r="J87" s="23" t="str">
        <f t="shared" si="14"/>
        <v/>
      </c>
      <c r="K87" s="23" t="str">
        <f t="shared" si="14"/>
        <v/>
      </c>
      <c r="L87" s="23" t="str">
        <f t="shared" si="14"/>
        <v/>
      </c>
      <c r="M87" s="23" t="str">
        <f t="shared" si="14"/>
        <v/>
      </c>
      <c r="N87" s="23" t="str">
        <f t="shared" si="14"/>
        <v/>
      </c>
      <c r="O87" s="23" t="str">
        <f t="shared" si="14"/>
        <v/>
      </c>
      <c r="P87" s="23" t="str">
        <f t="shared" si="14"/>
        <v/>
      </c>
      <c r="Q87" s="23" t="str">
        <f t="shared" si="14"/>
        <v/>
      </c>
      <c r="R87" s="23" t="str">
        <f t="shared" si="14"/>
        <v/>
      </c>
      <c r="S87" s="23" t="str">
        <f t="shared" si="14"/>
        <v/>
      </c>
      <c r="T87" s="23" t="str">
        <f t="shared" si="14"/>
        <v/>
      </c>
      <c r="U87" s="23">
        <f t="shared" si="14"/>
        <v>-11.897106109324762</v>
      </c>
      <c r="V87" s="23">
        <f t="shared" si="14"/>
        <v>0.67114093959732557</v>
      </c>
      <c r="W87" s="23">
        <f t="shared" si="14"/>
        <v>511.57972623011466</v>
      </c>
      <c r="X87" s="23">
        <f t="shared" si="14"/>
        <v>-1.0431627485070649</v>
      </c>
      <c r="Y87" s="23">
        <f t="shared" ref="Y87:AA87" si="15">IFERROR((Y48/X48-1)*100,"")</f>
        <v>-17.960812772133529</v>
      </c>
      <c r="Z87" s="23">
        <f t="shared" si="15"/>
        <v>19.680516916449786</v>
      </c>
      <c r="AA87" s="23">
        <f t="shared" si="15"/>
        <v>-7.4229093704621167</v>
      </c>
    </row>
    <row r="88" spans="1:27" s="65" customFormat="1" ht="15" customHeight="1" x14ac:dyDescent="0.5">
      <c r="B88" s="64" t="s">
        <v>52</v>
      </c>
      <c r="C88" s="20" t="s">
        <v>146</v>
      </c>
      <c r="D88" s="23" t="s">
        <v>364</v>
      </c>
      <c r="E88" s="23" t="str">
        <f t="shared" ref="E88:X88" si="16">IFERROR((E49/D49-1)*100,"")</f>
        <v/>
      </c>
      <c r="F88" s="23" t="str">
        <f t="shared" si="16"/>
        <v/>
      </c>
      <c r="G88" s="23" t="str">
        <f t="shared" si="16"/>
        <v/>
      </c>
      <c r="H88" s="23" t="str">
        <f t="shared" si="16"/>
        <v/>
      </c>
      <c r="I88" s="23" t="str">
        <f t="shared" si="16"/>
        <v/>
      </c>
      <c r="J88" s="23" t="str">
        <f t="shared" si="16"/>
        <v/>
      </c>
      <c r="K88" s="23" t="str">
        <f t="shared" si="16"/>
        <v/>
      </c>
      <c r="L88" s="23" t="str">
        <f t="shared" si="16"/>
        <v/>
      </c>
      <c r="M88" s="23" t="str">
        <f t="shared" si="16"/>
        <v/>
      </c>
      <c r="N88" s="23" t="str">
        <f t="shared" si="16"/>
        <v/>
      </c>
      <c r="O88" s="23" t="str">
        <f t="shared" si="16"/>
        <v/>
      </c>
      <c r="P88" s="23" t="str">
        <f t="shared" si="16"/>
        <v/>
      </c>
      <c r="Q88" s="23" t="str">
        <f t="shared" si="16"/>
        <v/>
      </c>
      <c r="R88" s="23" t="str">
        <f t="shared" si="16"/>
        <v/>
      </c>
      <c r="S88" s="23" t="str">
        <f t="shared" si="16"/>
        <v/>
      </c>
      <c r="T88" s="23" t="str">
        <f t="shared" si="16"/>
        <v/>
      </c>
      <c r="U88" s="23">
        <f t="shared" si="16"/>
        <v>-14.101897062354919</v>
      </c>
      <c r="V88" s="23">
        <f t="shared" si="16"/>
        <v>40.690062587814538</v>
      </c>
      <c r="W88" s="23">
        <f t="shared" si="16"/>
        <v>22.254176796151647</v>
      </c>
      <c r="X88" s="23">
        <f t="shared" si="16"/>
        <v>-23.299719074739777</v>
      </c>
      <c r="Y88" s="23">
        <f t="shared" ref="Y88:AA88" si="17">IFERROR((Y49/X49-1)*100,"")</f>
        <v>28.470437017994854</v>
      </c>
      <c r="Z88" s="23">
        <f t="shared" si="17"/>
        <v>61.332860687699387</v>
      </c>
      <c r="AA88" s="23">
        <f t="shared" si="17"/>
        <v>13.295112512541184</v>
      </c>
    </row>
    <row r="89" spans="1:27" s="58" customFormat="1" ht="15" customHeight="1" x14ac:dyDescent="0.4">
      <c r="B89" s="61" t="s">
        <v>171</v>
      </c>
      <c r="C89" s="13" t="s">
        <v>147</v>
      </c>
      <c r="D89" s="11" t="s">
        <v>364</v>
      </c>
      <c r="E89" s="11" t="str">
        <f t="shared" ref="E89:X89" si="18">IFERROR((E50/D50-1)*100,"")</f>
        <v/>
      </c>
      <c r="F89" s="11" t="str">
        <f t="shared" si="18"/>
        <v/>
      </c>
      <c r="G89" s="11" t="str">
        <f t="shared" si="18"/>
        <v/>
      </c>
      <c r="H89" s="11" t="str">
        <f t="shared" si="18"/>
        <v/>
      </c>
      <c r="I89" s="11" t="str">
        <f t="shared" si="18"/>
        <v/>
      </c>
      <c r="J89" s="11" t="str">
        <f t="shared" si="18"/>
        <v/>
      </c>
      <c r="K89" s="11" t="str">
        <f t="shared" si="18"/>
        <v/>
      </c>
      <c r="L89" s="11" t="str">
        <f t="shared" si="18"/>
        <v/>
      </c>
      <c r="M89" s="11" t="str">
        <f t="shared" si="18"/>
        <v/>
      </c>
      <c r="N89" s="11" t="str">
        <f t="shared" si="18"/>
        <v/>
      </c>
      <c r="O89" s="11" t="str">
        <f t="shared" si="18"/>
        <v/>
      </c>
      <c r="P89" s="11" t="str">
        <f t="shared" si="18"/>
        <v/>
      </c>
      <c r="Q89" s="11" t="str">
        <f t="shared" si="18"/>
        <v/>
      </c>
      <c r="R89" s="11" t="str">
        <f t="shared" si="18"/>
        <v/>
      </c>
      <c r="S89" s="11" t="str">
        <f t="shared" si="18"/>
        <v/>
      </c>
      <c r="T89" s="11" t="str">
        <f t="shared" si="18"/>
        <v/>
      </c>
      <c r="U89" s="11">
        <f t="shared" si="18"/>
        <v>-14.101897062354919</v>
      </c>
      <c r="V89" s="11">
        <f t="shared" si="18"/>
        <v>40.690062587814538</v>
      </c>
      <c r="W89" s="11">
        <f t="shared" si="18"/>
        <v>22.254176796151647</v>
      </c>
      <c r="X89" s="11">
        <f t="shared" si="18"/>
        <v>-23.299719074739777</v>
      </c>
      <c r="Y89" s="11">
        <f t="shared" ref="Y89:AA89" si="19">IFERROR((Y50/X50-1)*100,"")</f>
        <v>28.470437017994854</v>
      </c>
      <c r="Z89" s="11">
        <f t="shared" si="19"/>
        <v>61.332860687699387</v>
      </c>
      <c r="AA89" s="11">
        <f t="shared" si="19"/>
        <v>13.295112512541184</v>
      </c>
    </row>
    <row r="90" spans="1:27" s="58" customFormat="1" ht="15" customHeight="1" x14ac:dyDescent="0.4">
      <c r="B90" s="61" t="s">
        <v>172</v>
      </c>
      <c r="C90" s="13" t="s">
        <v>148</v>
      </c>
      <c r="D90" s="11" t="s">
        <v>364</v>
      </c>
      <c r="E90" s="11" t="str">
        <f t="shared" ref="E90:X90" si="20">IFERROR((E51/D51-1)*100,"")</f>
        <v/>
      </c>
      <c r="F90" s="11" t="str">
        <f t="shared" si="20"/>
        <v/>
      </c>
      <c r="G90" s="11" t="str">
        <f t="shared" si="20"/>
        <v/>
      </c>
      <c r="H90" s="11" t="str">
        <f t="shared" si="20"/>
        <v/>
      </c>
      <c r="I90" s="11" t="str">
        <f t="shared" si="20"/>
        <v/>
      </c>
      <c r="J90" s="11" t="str">
        <f t="shared" si="20"/>
        <v/>
      </c>
      <c r="K90" s="11" t="str">
        <f t="shared" si="20"/>
        <v/>
      </c>
      <c r="L90" s="11" t="str">
        <f t="shared" si="20"/>
        <v/>
      </c>
      <c r="M90" s="11" t="str">
        <f t="shared" si="20"/>
        <v/>
      </c>
      <c r="N90" s="11" t="str">
        <f t="shared" si="20"/>
        <v/>
      </c>
      <c r="O90" s="11" t="str">
        <f t="shared" si="20"/>
        <v/>
      </c>
      <c r="P90" s="11" t="str">
        <f t="shared" si="20"/>
        <v/>
      </c>
      <c r="Q90" s="11" t="str">
        <f t="shared" si="20"/>
        <v/>
      </c>
      <c r="R90" s="11" t="str">
        <f t="shared" si="20"/>
        <v/>
      </c>
      <c r="S90" s="11" t="str">
        <f t="shared" si="20"/>
        <v/>
      </c>
      <c r="T90" s="11" t="str">
        <f t="shared" si="20"/>
        <v/>
      </c>
      <c r="U90" s="11" t="str">
        <f t="shared" si="20"/>
        <v/>
      </c>
      <c r="V90" s="11" t="str">
        <f t="shared" si="20"/>
        <v/>
      </c>
      <c r="W90" s="11" t="str">
        <f t="shared" si="20"/>
        <v/>
      </c>
      <c r="X90" s="11" t="str">
        <f t="shared" si="20"/>
        <v/>
      </c>
      <c r="Y90" s="11" t="str">
        <f t="shared" ref="Y90:AA90" si="21">IFERROR((Y51/X51-1)*100,"")</f>
        <v/>
      </c>
      <c r="Z90" s="11" t="str">
        <f t="shared" si="21"/>
        <v/>
      </c>
      <c r="AA90" s="11" t="str">
        <f t="shared" si="21"/>
        <v/>
      </c>
    </row>
    <row r="91" spans="1:27" s="65" customFormat="1" ht="15" customHeight="1" x14ac:dyDescent="0.5">
      <c r="B91" s="64" t="s">
        <v>53</v>
      </c>
      <c r="C91" s="20" t="s">
        <v>149</v>
      </c>
      <c r="D91" s="23" t="s">
        <v>364</v>
      </c>
      <c r="E91" s="23" t="str">
        <f t="shared" ref="E91:X91" si="22">IFERROR((E52/D52-1)*100,"")</f>
        <v/>
      </c>
      <c r="F91" s="23" t="str">
        <f t="shared" si="22"/>
        <v/>
      </c>
      <c r="G91" s="23" t="str">
        <f t="shared" si="22"/>
        <v/>
      </c>
      <c r="H91" s="23" t="str">
        <f t="shared" si="22"/>
        <v/>
      </c>
      <c r="I91" s="23" t="str">
        <f t="shared" si="22"/>
        <v/>
      </c>
      <c r="J91" s="23" t="str">
        <f t="shared" si="22"/>
        <v/>
      </c>
      <c r="K91" s="23" t="str">
        <f t="shared" si="22"/>
        <v/>
      </c>
      <c r="L91" s="23" t="str">
        <f t="shared" si="22"/>
        <v/>
      </c>
      <c r="M91" s="23" t="str">
        <f t="shared" si="22"/>
        <v/>
      </c>
      <c r="N91" s="23" t="str">
        <f t="shared" si="22"/>
        <v/>
      </c>
      <c r="O91" s="23" t="str">
        <f t="shared" si="22"/>
        <v/>
      </c>
      <c r="P91" s="23" t="str">
        <f t="shared" si="22"/>
        <v/>
      </c>
      <c r="Q91" s="23" t="str">
        <f t="shared" si="22"/>
        <v/>
      </c>
      <c r="R91" s="23" t="str">
        <f t="shared" si="22"/>
        <v/>
      </c>
      <c r="S91" s="23" t="str">
        <f t="shared" si="22"/>
        <v/>
      </c>
      <c r="T91" s="23" t="str">
        <f t="shared" si="22"/>
        <v/>
      </c>
      <c r="U91" s="23">
        <f t="shared" si="22"/>
        <v>-35.851008794619766</v>
      </c>
      <c r="V91" s="23">
        <f t="shared" si="22"/>
        <v>-42.252363337443491</v>
      </c>
      <c r="W91" s="23">
        <f t="shared" si="22"/>
        <v>81.329751511081255</v>
      </c>
      <c r="X91" s="23">
        <f t="shared" si="22"/>
        <v>-10.301109350237713</v>
      </c>
      <c r="Y91" s="23">
        <f t="shared" ref="Y91:AA91" si="23">IFERROR((Y52/X52-1)*100,"")</f>
        <v>-73.635307781649246</v>
      </c>
      <c r="Z91" s="23">
        <f t="shared" si="23"/>
        <v>96.796338672768883</v>
      </c>
      <c r="AA91" s="23">
        <f t="shared" si="23"/>
        <v>-4.6255506607929426</v>
      </c>
    </row>
    <row r="92" spans="1:27" s="65" customFormat="1" ht="15" customHeight="1" x14ac:dyDescent="0.5">
      <c r="B92" s="64" t="s">
        <v>173</v>
      </c>
      <c r="C92" s="20" t="s">
        <v>150</v>
      </c>
      <c r="D92" s="23" t="s">
        <v>364</v>
      </c>
      <c r="E92" s="23" t="str">
        <f t="shared" ref="E92:X92" si="24">IFERROR((E53/D53-1)*100,"")</f>
        <v/>
      </c>
      <c r="F92" s="23" t="str">
        <f t="shared" si="24"/>
        <v/>
      </c>
      <c r="G92" s="23" t="str">
        <f t="shared" si="24"/>
        <v/>
      </c>
      <c r="H92" s="23" t="str">
        <f t="shared" si="24"/>
        <v/>
      </c>
      <c r="I92" s="23" t="str">
        <f t="shared" si="24"/>
        <v/>
      </c>
      <c r="J92" s="23" t="str">
        <f t="shared" si="24"/>
        <v/>
      </c>
      <c r="K92" s="23" t="str">
        <f t="shared" si="24"/>
        <v/>
      </c>
      <c r="L92" s="23" t="str">
        <f t="shared" si="24"/>
        <v/>
      </c>
      <c r="M92" s="23" t="str">
        <f t="shared" si="24"/>
        <v/>
      </c>
      <c r="N92" s="23" t="str">
        <f t="shared" si="24"/>
        <v/>
      </c>
      <c r="O92" s="23" t="str">
        <f t="shared" si="24"/>
        <v/>
      </c>
      <c r="P92" s="23" t="str">
        <f t="shared" si="24"/>
        <v/>
      </c>
      <c r="Q92" s="23" t="str">
        <f t="shared" si="24"/>
        <v/>
      </c>
      <c r="R92" s="23" t="str">
        <f t="shared" si="24"/>
        <v/>
      </c>
      <c r="S92" s="23" t="str">
        <f t="shared" si="24"/>
        <v/>
      </c>
      <c r="T92" s="23" t="str">
        <f t="shared" si="24"/>
        <v/>
      </c>
      <c r="U92" s="23" t="str">
        <f t="shared" si="24"/>
        <v/>
      </c>
      <c r="V92" s="23" t="str">
        <f t="shared" si="24"/>
        <v/>
      </c>
      <c r="W92" s="23" t="str">
        <f t="shared" si="24"/>
        <v/>
      </c>
      <c r="X92" s="23" t="str">
        <f t="shared" si="24"/>
        <v/>
      </c>
      <c r="Y92" s="23" t="str">
        <f t="shared" ref="Y92:AA92" si="25">IFERROR((Y53/X53-1)*100,"")</f>
        <v/>
      </c>
      <c r="Z92" s="23" t="str">
        <f t="shared" si="25"/>
        <v/>
      </c>
      <c r="AA92" s="23" t="str">
        <f t="shared" si="25"/>
        <v/>
      </c>
    </row>
    <row r="93" spans="1:27" s="65" customFormat="1" ht="15" customHeight="1" x14ac:dyDescent="0.5">
      <c r="B93" s="64" t="s">
        <v>174</v>
      </c>
      <c r="C93" s="20" t="s">
        <v>151</v>
      </c>
      <c r="D93" s="23" t="s">
        <v>364</v>
      </c>
      <c r="E93" s="23" t="str">
        <f t="shared" ref="E93:X93" si="26">IFERROR((E54/D54-1)*100,"")</f>
        <v/>
      </c>
      <c r="F93" s="23" t="str">
        <f t="shared" si="26"/>
        <v/>
      </c>
      <c r="G93" s="23" t="str">
        <f t="shared" si="26"/>
        <v/>
      </c>
      <c r="H93" s="23" t="str">
        <f t="shared" si="26"/>
        <v/>
      </c>
      <c r="I93" s="23" t="str">
        <f t="shared" si="26"/>
        <v/>
      </c>
      <c r="J93" s="23" t="str">
        <f t="shared" si="26"/>
        <v/>
      </c>
      <c r="K93" s="23" t="str">
        <f t="shared" si="26"/>
        <v/>
      </c>
      <c r="L93" s="23" t="str">
        <f t="shared" si="26"/>
        <v/>
      </c>
      <c r="M93" s="23" t="str">
        <f t="shared" si="26"/>
        <v/>
      </c>
      <c r="N93" s="23" t="str">
        <f t="shared" si="26"/>
        <v/>
      </c>
      <c r="O93" s="23" t="str">
        <f t="shared" si="26"/>
        <v/>
      </c>
      <c r="P93" s="23" t="str">
        <f t="shared" si="26"/>
        <v/>
      </c>
      <c r="Q93" s="23" t="str">
        <f t="shared" si="26"/>
        <v/>
      </c>
      <c r="R93" s="23" t="str">
        <f t="shared" si="26"/>
        <v/>
      </c>
      <c r="S93" s="23" t="str">
        <f t="shared" si="26"/>
        <v/>
      </c>
      <c r="T93" s="23" t="str">
        <f t="shared" si="26"/>
        <v/>
      </c>
      <c r="U93" s="23">
        <f t="shared" si="26"/>
        <v>-1.2358297714179511</v>
      </c>
      <c r="V93" s="23">
        <f t="shared" si="26"/>
        <v>-21.271541686073579</v>
      </c>
      <c r="W93" s="23">
        <f t="shared" si="26"/>
        <v>67.648624667258204</v>
      </c>
      <c r="X93" s="23">
        <f t="shared" si="26"/>
        <v>24.559885520316826</v>
      </c>
      <c r="Y93" s="23">
        <f t="shared" ref="Y93:AA93" si="27">IFERROR((Y54/X54-1)*100,"")</f>
        <v>-31.342574727655915</v>
      </c>
      <c r="Z93" s="23">
        <f t="shared" si="27"/>
        <v>-34.918194362310274</v>
      </c>
      <c r="AA93" s="23">
        <f t="shared" si="27"/>
        <v>-32.392861910907392</v>
      </c>
    </row>
    <row r="94" spans="1:27" s="65" customFormat="1" ht="15" customHeight="1" x14ac:dyDescent="0.5">
      <c r="B94" s="64" t="s">
        <v>175</v>
      </c>
      <c r="C94" s="20" t="s">
        <v>152</v>
      </c>
      <c r="D94" s="23" t="s">
        <v>364</v>
      </c>
      <c r="E94" s="23" t="str">
        <f t="shared" ref="E94:X94" si="28">IFERROR((E55/D55-1)*100,"")</f>
        <v/>
      </c>
      <c r="F94" s="23" t="str">
        <f t="shared" si="28"/>
        <v/>
      </c>
      <c r="G94" s="23" t="str">
        <f t="shared" si="28"/>
        <v/>
      </c>
      <c r="H94" s="23" t="str">
        <f t="shared" si="28"/>
        <v/>
      </c>
      <c r="I94" s="23" t="str">
        <f t="shared" si="28"/>
        <v/>
      </c>
      <c r="J94" s="23" t="str">
        <f t="shared" si="28"/>
        <v/>
      </c>
      <c r="K94" s="23" t="str">
        <f t="shared" si="28"/>
        <v/>
      </c>
      <c r="L94" s="23" t="str">
        <f t="shared" si="28"/>
        <v/>
      </c>
      <c r="M94" s="23" t="str">
        <f t="shared" si="28"/>
        <v/>
      </c>
      <c r="N94" s="23" t="str">
        <f t="shared" si="28"/>
        <v/>
      </c>
      <c r="O94" s="23" t="str">
        <f t="shared" si="28"/>
        <v/>
      </c>
      <c r="P94" s="23" t="str">
        <f t="shared" si="28"/>
        <v/>
      </c>
      <c r="Q94" s="23" t="str">
        <f t="shared" si="28"/>
        <v/>
      </c>
      <c r="R94" s="23" t="str">
        <f t="shared" si="28"/>
        <v/>
      </c>
      <c r="S94" s="23" t="str">
        <f t="shared" si="28"/>
        <v/>
      </c>
      <c r="T94" s="23" t="str">
        <f t="shared" si="28"/>
        <v/>
      </c>
      <c r="U94" s="23">
        <f t="shared" si="28"/>
        <v>10.785880937306525</v>
      </c>
      <c r="V94" s="23">
        <f t="shared" si="28"/>
        <v>-14.973147895303473</v>
      </c>
      <c r="W94" s="23">
        <f t="shared" si="28"/>
        <v>2.767118700820359</v>
      </c>
      <c r="X94" s="23">
        <f t="shared" si="28"/>
        <v>-3.1518723776333912</v>
      </c>
      <c r="Y94" s="23">
        <f t="shared" ref="Y94:AA94" si="29">IFERROR((Y55/X55-1)*100,"")</f>
        <v>-20.751986314512539</v>
      </c>
      <c r="Z94" s="23">
        <f t="shared" si="29"/>
        <v>32.577693582359643</v>
      </c>
      <c r="AA94" s="23">
        <f t="shared" si="29"/>
        <v>6.1783564954327463</v>
      </c>
    </row>
    <row r="95" spans="1:27" s="63" customFormat="1" ht="15" customHeight="1" x14ac:dyDescent="0.5">
      <c r="B95" s="62" t="s">
        <v>55</v>
      </c>
      <c r="C95" s="18" t="s">
        <v>153</v>
      </c>
      <c r="D95" s="22" t="s">
        <v>364</v>
      </c>
      <c r="E95" s="22" t="str">
        <f t="shared" ref="E95:X95" si="30">IFERROR((E56/D56-1)*100,"")</f>
        <v/>
      </c>
      <c r="F95" s="22" t="str">
        <f t="shared" si="30"/>
        <v/>
      </c>
      <c r="G95" s="22" t="str">
        <f t="shared" si="30"/>
        <v/>
      </c>
      <c r="H95" s="22" t="str">
        <f t="shared" si="30"/>
        <v/>
      </c>
      <c r="I95" s="22" t="str">
        <f t="shared" si="30"/>
        <v/>
      </c>
      <c r="J95" s="22" t="str">
        <f t="shared" si="30"/>
        <v/>
      </c>
      <c r="K95" s="22" t="str">
        <f t="shared" si="30"/>
        <v/>
      </c>
      <c r="L95" s="22" t="str">
        <f t="shared" si="30"/>
        <v/>
      </c>
      <c r="M95" s="22" t="str">
        <f t="shared" si="30"/>
        <v/>
      </c>
      <c r="N95" s="22" t="str">
        <f t="shared" si="30"/>
        <v/>
      </c>
      <c r="O95" s="22" t="str">
        <f t="shared" si="30"/>
        <v/>
      </c>
      <c r="P95" s="22" t="str">
        <f t="shared" si="30"/>
        <v/>
      </c>
      <c r="Q95" s="22" t="str">
        <f t="shared" si="30"/>
        <v/>
      </c>
      <c r="R95" s="22" t="str">
        <f t="shared" si="30"/>
        <v/>
      </c>
      <c r="S95" s="22" t="str">
        <f t="shared" si="30"/>
        <v/>
      </c>
      <c r="T95" s="22" t="str">
        <f t="shared" si="30"/>
        <v/>
      </c>
      <c r="U95" s="22">
        <f t="shared" si="30"/>
        <v>1.0405382601264002</v>
      </c>
      <c r="V95" s="22">
        <f t="shared" si="30"/>
        <v>16.952126628983489</v>
      </c>
      <c r="W95" s="22">
        <f t="shared" si="30"/>
        <v>18.011016633315101</v>
      </c>
      <c r="X95" s="22">
        <f t="shared" si="30"/>
        <v>-0.29972328846147311</v>
      </c>
      <c r="Y95" s="22">
        <f t="shared" ref="Y95:AA95" si="31">IFERROR((Y56/X56-1)*100,"")</f>
        <v>21.166367155832422</v>
      </c>
      <c r="Z95" s="22">
        <f t="shared" si="31"/>
        <v>12.484804172025576</v>
      </c>
      <c r="AA95" s="22">
        <f t="shared" si="31"/>
        <v>-12.093361319483908</v>
      </c>
    </row>
    <row r="96" spans="1:27" s="63" customFormat="1" ht="15" customHeight="1" x14ac:dyDescent="0.5">
      <c r="B96" s="62" t="s">
        <v>65</v>
      </c>
      <c r="C96" s="18" t="s">
        <v>154</v>
      </c>
      <c r="D96" s="22" t="s">
        <v>364</v>
      </c>
      <c r="E96" s="22" t="str">
        <f t="shared" ref="E96:X96" si="32">IFERROR((E57/D57-1)*100,"")</f>
        <v/>
      </c>
      <c r="F96" s="22" t="str">
        <f t="shared" si="32"/>
        <v/>
      </c>
      <c r="G96" s="22" t="str">
        <f t="shared" si="32"/>
        <v/>
      </c>
      <c r="H96" s="22" t="str">
        <f t="shared" si="32"/>
        <v/>
      </c>
      <c r="I96" s="22" t="str">
        <f t="shared" si="32"/>
        <v/>
      </c>
      <c r="J96" s="22" t="str">
        <f t="shared" si="32"/>
        <v/>
      </c>
      <c r="K96" s="22" t="str">
        <f t="shared" si="32"/>
        <v/>
      </c>
      <c r="L96" s="22" t="str">
        <f t="shared" si="32"/>
        <v/>
      </c>
      <c r="M96" s="22" t="str">
        <f t="shared" si="32"/>
        <v/>
      </c>
      <c r="N96" s="22" t="str">
        <f t="shared" si="32"/>
        <v/>
      </c>
      <c r="O96" s="22" t="str">
        <f t="shared" si="32"/>
        <v/>
      </c>
      <c r="P96" s="22" t="str">
        <f t="shared" si="32"/>
        <v/>
      </c>
      <c r="Q96" s="22" t="str">
        <f t="shared" si="32"/>
        <v/>
      </c>
      <c r="R96" s="22" t="str">
        <f t="shared" si="32"/>
        <v/>
      </c>
      <c r="S96" s="22" t="str">
        <f t="shared" si="32"/>
        <v/>
      </c>
      <c r="T96" s="22" t="str">
        <f t="shared" si="32"/>
        <v/>
      </c>
      <c r="U96" s="22">
        <f t="shared" si="32"/>
        <v>0.5465989399293214</v>
      </c>
      <c r="V96" s="22">
        <f t="shared" si="32"/>
        <v>-8.6674159351174058</v>
      </c>
      <c r="W96" s="22">
        <f t="shared" si="32"/>
        <v>22.55145515296806</v>
      </c>
      <c r="X96" s="22">
        <f t="shared" si="32"/>
        <v>-2.8790572508330614</v>
      </c>
      <c r="Y96" s="22">
        <f t="shared" ref="Y96:AA96" si="33">IFERROR((Y57/X57-1)*100,"")</f>
        <v>-2.9190444661643111</v>
      </c>
      <c r="Z96" s="22">
        <f t="shared" si="33"/>
        <v>12.828453099670934</v>
      </c>
      <c r="AA96" s="22">
        <f t="shared" si="33"/>
        <v>11.018452885608788</v>
      </c>
    </row>
    <row r="97" spans="2:27" s="65" customFormat="1" ht="15" customHeight="1" x14ac:dyDescent="0.5">
      <c r="B97" s="64" t="s">
        <v>67</v>
      </c>
      <c r="C97" s="20" t="s">
        <v>60</v>
      </c>
      <c r="D97" s="23" t="s">
        <v>364</v>
      </c>
      <c r="E97" s="23" t="str">
        <f t="shared" ref="E97:X97" si="34">IFERROR((E58/D58-1)*100,"")</f>
        <v/>
      </c>
      <c r="F97" s="23" t="str">
        <f t="shared" si="34"/>
        <v/>
      </c>
      <c r="G97" s="23" t="str">
        <f t="shared" si="34"/>
        <v/>
      </c>
      <c r="H97" s="23" t="str">
        <f t="shared" si="34"/>
        <v/>
      </c>
      <c r="I97" s="23" t="str">
        <f t="shared" si="34"/>
        <v/>
      </c>
      <c r="J97" s="23" t="str">
        <f t="shared" si="34"/>
        <v/>
      </c>
      <c r="K97" s="23" t="str">
        <f t="shared" si="34"/>
        <v/>
      </c>
      <c r="L97" s="23" t="str">
        <f t="shared" si="34"/>
        <v/>
      </c>
      <c r="M97" s="23" t="str">
        <f t="shared" si="34"/>
        <v/>
      </c>
      <c r="N97" s="23" t="str">
        <f t="shared" si="34"/>
        <v/>
      </c>
      <c r="O97" s="23" t="str">
        <f t="shared" si="34"/>
        <v/>
      </c>
      <c r="P97" s="23" t="str">
        <f t="shared" si="34"/>
        <v/>
      </c>
      <c r="Q97" s="23" t="str">
        <f t="shared" si="34"/>
        <v/>
      </c>
      <c r="R97" s="23" t="str">
        <f t="shared" si="34"/>
        <v/>
      </c>
      <c r="S97" s="23" t="str">
        <f t="shared" si="34"/>
        <v/>
      </c>
      <c r="T97" s="23" t="str">
        <f t="shared" si="34"/>
        <v/>
      </c>
      <c r="U97" s="23">
        <f t="shared" si="34"/>
        <v>-24.114021571648692</v>
      </c>
      <c r="V97" s="23">
        <f t="shared" si="34"/>
        <v>4.4274501911853559</v>
      </c>
      <c r="W97" s="23">
        <f t="shared" si="34"/>
        <v>60.762082870667996</v>
      </c>
      <c r="X97" s="23">
        <f t="shared" si="34"/>
        <v>2.7582159624413238</v>
      </c>
      <c r="Y97" s="23">
        <f t="shared" ref="Y97:AA97" si="35">IFERROR((Y58/X58-1)*100,"")</f>
        <v>12.882437182658514</v>
      </c>
      <c r="Z97" s="23">
        <f t="shared" si="35"/>
        <v>23.00983702833652</v>
      </c>
      <c r="AA97" s="23">
        <f t="shared" si="35"/>
        <v>-7.9156885995692488</v>
      </c>
    </row>
    <row r="98" spans="2:27" s="58" customFormat="1" ht="15" customHeight="1" x14ac:dyDescent="0.4">
      <c r="B98" s="61" t="s">
        <v>176</v>
      </c>
      <c r="C98" s="13" t="s">
        <v>155</v>
      </c>
      <c r="D98" s="11" t="s">
        <v>364</v>
      </c>
      <c r="E98" s="11" t="str">
        <f t="shared" ref="E98:X98" si="36">IFERROR((E59/D59-1)*100,"")</f>
        <v/>
      </c>
      <c r="F98" s="11" t="str">
        <f t="shared" si="36"/>
        <v/>
      </c>
      <c r="G98" s="11" t="str">
        <f t="shared" si="36"/>
        <v/>
      </c>
      <c r="H98" s="11" t="str">
        <f t="shared" si="36"/>
        <v/>
      </c>
      <c r="I98" s="11" t="str">
        <f t="shared" si="36"/>
        <v/>
      </c>
      <c r="J98" s="11" t="str">
        <f t="shared" si="36"/>
        <v/>
      </c>
      <c r="K98" s="11" t="str">
        <f t="shared" si="36"/>
        <v/>
      </c>
      <c r="L98" s="11" t="str">
        <f t="shared" si="36"/>
        <v/>
      </c>
      <c r="M98" s="11" t="str">
        <f t="shared" si="36"/>
        <v/>
      </c>
      <c r="N98" s="11" t="str">
        <f t="shared" si="36"/>
        <v/>
      </c>
      <c r="O98" s="11" t="str">
        <f t="shared" si="36"/>
        <v/>
      </c>
      <c r="P98" s="11" t="str">
        <f t="shared" si="36"/>
        <v/>
      </c>
      <c r="Q98" s="11" t="str">
        <f t="shared" si="36"/>
        <v/>
      </c>
      <c r="R98" s="11" t="str">
        <f t="shared" si="36"/>
        <v/>
      </c>
      <c r="S98" s="11" t="str">
        <f t="shared" si="36"/>
        <v/>
      </c>
      <c r="T98" s="11" t="str">
        <f t="shared" si="36"/>
        <v/>
      </c>
      <c r="U98" s="11">
        <f t="shared" si="36"/>
        <v>-100</v>
      </c>
      <c r="V98" s="11" t="str">
        <f t="shared" si="36"/>
        <v/>
      </c>
      <c r="W98" s="11" t="str">
        <f t="shared" si="36"/>
        <v/>
      </c>
      <c r="X98" s="11" t="str">
        <f t="shared" si="36"/>
        <v/>
      </c>
      <c r="Y98" s="11" t="str">
        <f t="shared" ref="Y98:AA98" si="37">IFERROR((Y59/X59-1)*100,"")</f>
        <v/>
      </c>
      <c r="Z98" s="11" t="str">
        <f t="shared" si="37"/>
        <v/>
      </c>
      <c r="AA98" s="11" t="str">
        <f t="shared" si="37"/>
        <v/>
      </c>
    </row>
    <row r="99" spans="2:27" s="58" customFormat="1" ht="15" customHeight="1" x14ac:dyDescent="0.4">
      <c r="B99" s="61" t="s">
        <v>177</v>
      </c>
      <c r="C99" s="13" t="s">
        <v>156</v>
      </c>
      <c r="D99" s="11" t="s">
        <v>364</v>
      </c>
      <c r="E99" s="11" t="str">
        <f t="shared" ref="E99:X99" si="38">IFERROR((E60/D60-1)*100,"")</f>
        <v/>
      </c>
      <c r="F99" s="11" t="str">
        <f t="shared" si="38"/>
        <v/>
      </c>
      <c r="G99" s="11" t="str">
        <f t="shared" si="38"/>
        <v/>
      </c>
      <c r="H99" s="11" t="str">
        <f t="shared" si="38"/>
        <v/>
      </c>
      <c r="I99" s="11" t="str">
        <f t="shared" si="38"/>
        <v/>
      </c>
      <c r="J99" s="11" t="str">
        <f t="shared" si="38"/>
        <v/>
      </c>
      <c r="K99" s="11" t="str">
        <f t="shared" si="38"/>
        <v/>
      </c>
      <c r="L99" s="11" t="str">
        <f t="shared" si="38"/>
        <v/>
      </c>
      <c r="M99" s="11" t="str">
        <f t="shared" si="38"/>
        <v/>
      </c>
      <c r="N99" s="11" t="str">
        <f t="shared" si="38"/>
        <v/>
      </c>
      <c r="O99" s="11" t="str">
        <f t="shared" si="38"/>
        <v/>
      </c>
      <c r="P99" s="11" t="str">
        <f t="shared" si="38"/>
        <v/>
      </c>
      <c r="Q99" s="11" t="str">
        <f t="shared" si="38"/>
        <v/>
      </c>
      <c r="R99" s="11" t="str">
        <f t="shared" si="38"/>
        <v/>
      </c>
      <c r="S99" s="11" t="str">
        <f t="shared" si="38"/>
        <v/>
      </c>
      <c r="T99" s="11" t="str">
        <f t="shared" si="38"/>
        <v/>
      </c>
      <c r="U99" s="11" t="str">
        <f t="shared" si="38"/>
        <v/>
      </c>
      <c r="V99" s="11" t="str">
        <f t="shared" si="38"/>
        <v/>
      </c>
      <c r="W99" s="11" t="str">
        <f t="shared" si="38"/>
        <v/>
      </c>
      <c r="X99" s="11" t="str">
        <f t="shared" si="38"/>
        <v/>
      </c>
      <c r="Y99" s="11" t="str">
        <f t="shared" ref="Y99:AA99" si="39">IFERROR((Y60/X60-1)*100,"")</f>
        <v/>
      </c>
      <c r="Z99" s="11" t="str">
        <f t="shared" si="39"/>
        <v/>
      </c>
      <c r="AA99" s="11" t="str">
        <f t="shared" si="39"/>
        <v/>
      </c>
    </row>
    <row r="100" spans="2:27" s="58" customFormat="1" ht="15" customHeight="1" x14ac:dyDescent="0.4">
      <c r="B100" s="61" t="s">
        <v>178</v>
      </c>
      <c r="C100" s="13" t="s">
        <v>157</v>
      </c>
      <c r="D100" s="11" t="s">
        <v>364</v>
      </c>
      <c r="E100" s="11" t="str">
        <f t="shared" ref="E100:X100" si="40">IFERROR((E61/D61-1)*100,"")</f>
        <v/>
      </c>
      <c r="F100" s="11" t="str">
        <f t="shared" si="40"/>
        <v/>
      </c>
      <c r="G100" s="11" t="str">
        <f t="shared" si="40"/>
        <v/>
      </c>
      <c r="H100" s="11" t="str">
        <f t="shared" si="40"/>
        <v/>
      </c>
      <c r="I100" s="11" t="str">
        <f t="shared" si="40"/>
        <v/>
      </c>
      <c r="J100" s="11" t="str">
        <f t="shared" si="40"/>
        <v/>
      </c>
      <c r="K100" s="11" t="str">
        <f t="shared" si="40"/>
        <v/>
      </c>
      <c r="L100" s="11" t="str">
        <f t="shared" si="40"/>
        <v/>
      </c>
      <c r="M100" s="11" t="str">
        <f t="shared" si="40"/>
        <v/>
      </c>
      <c r="N100" s="11" t="str">
        <f t="shared" si="40"/>
        <v/>
      </c>
      <c r="O100" s="11" t="str">
        <f t="shared" si="40"/>
        <v/>
      </c>
      <c r="P100" s="11" t="str">
        <f t="shared" si="40"/>
        <v/>
      </c>
      <c r="Q100" s="11" t="str">
        <f t="shared" si="40"/>
        <v/>
      </c>
      <c r="R100" s="11" t="str">
        <f t="shared" si="40"/>
        <v/>
      </c>
      <c r="S100" s="11" t="str">
        <f t="shared" si="40"/>
        <v/>
      </c>
      <c r="T100" s="11" t="str">
        <f t="shared" si="40"/>
        <v/>
      </c>
      <c r="U100" s="11" t="str">
        <f t="shared" si="40"/>
        <v/>
      </c>
      <c r="V100" s="11" t="str">
        <f t="shared" si="40"/>
        <v/>
      </c>
      <c r="W100" s="11" t="str">
        <f t="shared" si="40"/>
        <v/>
      </c>
      <c r="X100" s="11" t="str">
        <f t="shared" si="40"/>
        <v/>
      </c>
      <c r="Y100" s="11" t="str">
        <f t="shared" ref="Y100:AA100" si="41">IFERROR((Y61/X61-1)*100,"")</f>
        <v/>
      </c>
      <c r="Z100" s="11" t="str">
        <f t="shared" si="41"/>
        <v/>
      </c>
      <c r="AA100" s="11" t="str">
        <f t="shared" si="41"/>
        <v/>
      </c>
    </row>
    <row r="101" spans="2:27" s="58" customFormat="1" ht="15" customHeight="1" x14ac:dyDescent="0.4">
      <c r="B101" s="61" t="s">
        <v>179</v>
      </c>
      <c r="C101" s="13" t="s">
        <v>158</v>
      </c>
      <c r="D101" s="11" t="s">
        <v>364</v>
      </c>
      <c r="E101" s="11" t="str">
        <f t="shared" ref="E101:X101" si="42">IFERROR((E62/D62-1)*100,"")</f>
        <v/>
      </c>
      <c r="F101" s="11" t="str">
        <f t="shared" si="42"/>
        <v/>
      </c>
      <c r="G101" s="11" t="str">
        <f t="shared" si="42"/>
        <v/>
      </c>
      <c r="H101" s="11" t="str">
        <f t="shared" si="42"/>
        <v/>
      </c>
      <c r="I101" s="11" t="str">
        <f t="shared" si="42"/>
        <v/>
      </c>
      <c r="J101" s="11" t="str">
        <f t="shared" si="42"/>
        <v/>
      </c>
      <c r="K101" s="11" t="str">
        <f t="shared" si="42"/>
        <v/>
      </c>
      <c r="L101" s="11" t="str">
        <f t="shared" si="42"/>
        <v/>
      </c>
      <c r="M101" s="11" t="str">
        <f t="shared" si="42"/>
        <v/>
      </c>
      <c r="N101" s="11" t="str">
        <f t="shared" si="42"/>
        <v/>
      </c>
      <c r="O101" s="11" t="str">
        <f t="shared" si="42"/>
        <v/>
      </c>
      <c r="P101" s="11" t="str">
        <f t="shared" si="42"/>
        <v/>
      </c>
      <c r="Q101" s="11" t="str">
        <f t="shared" si="42"/>
        <v/>
      </c>
      <c r="R101" s="11" t="str">
        <f t="shared" si="42"/>
        <v/>
      </c>
      <c r="S101" s="11" t="str">
        <f t="shared" si="42"/>
        <v/>
      </c>
      <c r="T101" s="11" t="str">
        <f t="shared" si="42"/>
        <v/>
      </c>
      <c r="U101" s="11">
        <f t="shared" si="42"/>
        <v>-88.888888888888886</v>
      </c>
      <c r="V101" s="11">
        <f t="shared" si="42"/>
        <v>-50</v>
      </c>
      <c r="W101" s="11">
        <f t="shared" si="42"/>
        <v>19.999999999999996</v>
      </c>
      <c r="X101" s="11">
        <f t="shared" si="42"/>
        <v>25</v>
      </c>
      <c r="Y101" s="11">
        <f t="shared" ref="Y101:AA101" si="43">IFERROR((Y62/X62-1)*100,"")</f>
        <v>30.000000000000004</v>
      </c>
      <c r="Z101" s="11">
        <f t="shared" si="43"/>
        <v>54400</v>
      </c>
      <c r="AA101" s="11">
        <f t="shared" si="43"/>
        <v>-3.4535580002785116</v>
      </c>
    </row>
    <row r="102" spans="2:27" s="58" customFormat="1" ht="15" customHeight="1" x14ac:dyDescent="0.4">
      <c r="B102" s="61" t="s">
        <v>180</v>
      </c>
      <c r="C102" s="13" t="s">
        <v>159</v>
      </c>
      <c r="D102" s="11" t="s">
        <v>364</v>
      </c>
      <c r="E102" s="11" t="str">
        <f t="shared" ref="E102:X102" si="44">IFERROR((E63/D63-1)*100,"")</f>
        <v/>
      </c>
      <c r="F102" s="11" t="str">
        <f t="shared" si="44"/>
        <v/>
      </c>
      <c r="G102" s="11" t="str">
        <f t="shared" si="44"/>
        <v/>
      </c>
      <c r="H102" s="11" t="str">
        <f t="shared" si="44"/>
        <v/>
      </c>
      <c r="I102" s="11" t="str">
        <f t="shared" si="44"/>
        <v/>
      </c>
      <c r="J102" s="11" t="str">
        <f t="shared" si="44"/>
        <v/>
      </c>
      <c r="K102" s="11" t="str">
        <f t="shared" si="44"/>
        <v/>
      </c>
      <c r="L102" s="11" t="str">
        <f t="shared" si="44"/>
        <v/>
      </c>
      <c r="M102" s="11" t="str">
        <f t="shared" si="44"/>
        <v/>
      </c>
      <c r="N102" s="11" t="str">
        <f t="shared" si="44"/>
        <v/>
      </c>
      <c r="O102" s="11" t="str">
        <f t="shared" si="44"/>
        <v/>
      </c>
      <c r="P102" s="11" t="str">
        <f t="shared" si="44"/>
        <v/>
      </c>
      <c r="Q102" s="11" t="str">
        <f t="shared" si="44"/>
        <v/>
      </c>
      <c r="R102" s="11" t="str">
        <f t="shared" si="44"/>
        <v/>
      </c>
      <c r="S102" s="11" t="str">
        <f t="shared" si="44"/>
        <v/>
      </c>
      <c r="T102" s="11" t="str">
        <f t="shared" si="44"/>
        <v/>
      </c>
      <c r="U102" s="11">
        <f t="shared" si="44"/>
        <v>-21.898968526844754</v>
      </c>
      <c r="V102" s="11">
        <f t="shared" si="44"/>
        <v>2.5441364033026881</v>
      </c>
      <c r="W102" s="11">
        <f t="shared" si="44"/>
        <v>62.719220022590783</v>
      </c>
      <c r="X102" s="11">
        <f t="shared" si="44"/>
        <v>3.0559506052932894</v>
      </c>
      <c r="Y102" s="11">
        <f t="shared" ref="Y102:AA102" si="45">IFERROR((Y63/X63-1)*100,"")</f>
        <v>12.546077312020888</v>
      </c>
      <c r="Z102" s="11">
        <f t="shared" si="45"/>
        <v>2.1372693726937175</v>
      </c>
      <c r="AA102" s="11">
        <f t="shared" si="45"/>
        <v>-8.35223089383007</v>
      </c>
    </row>
    <row r="103" spans="2:27" s="65" customFormat="1" ht="15" customHeight="1" x14ac:dyDescent="0.5">
      <c r="B103" s="64" t="s">
        <v>69</v>
      </c>
      <c r="C103" s="20" t="s">
        <v>160</v>
      </c>
      <c r="D103" s="23" t="s">
        <v>364</v>
      </c>
      <c r="E103" s="23" t="str">
        <f t="shared" ref="E103:X103" si="46">IFERROR((E64/D64-1)*100,"")</f>
        <v/>
      </c>
      <c r="F103" s="23" t="str">
        <f t="shared" si="46"/>
        <v/>
      </c>
      <c r="G103" s="23" t="str">
        <f t="shared" si="46"/>
        <v/>
      </c>
      <c r="H103" s="23" t="str">
        <f t="shared" si="46"/>
        <v/>
      </c>
      <c r="I103" s="23" t="str">
        <f t="shared" si="46"/>
        <v/>
      </c>
      <c r="J103" s="23" t="str">
        <f t="shared" si="46"/>
        <v/>
      </c>
      <c r="K103" s="23" t="str">
        <f t="shared" si="46"/>
        <v/>
      </c>
      <c r="L103" s="23" t="str">
        <f t="shared" si="46"/>
        <v/>
      </c>
      <c r="M103" s="23" t="str">
        <f t="shared" si="46"/>
        <v/>
      </c>
      <c r="N103" s="23" t="str">
        <f t="shared" si="46"/>
        <v/>
      </c>
      <c r="O103" s="23" t="str">
        <f t="shared" si="46"/>
        <v/>
      </c>
      <c r="P103" s="23" t="str">
        <f t="shared" si="46"/>
        <v/>
      </c>
      <c r="Q103" s="23" t="str">
        <f t="shared" si="46"/>
        <v/>
      </c>
      <c r="R103" s="23" t="str">
        <f t="shared" si="46"/>
        <v/>
      </c>
      <c r="S103" s="23" t="str">
        <f t="shared" si="46"/>
        <v/>
      </c>
      <c r="T103" s="23" t="str">
        <f t="shared" si="46"/>
        <v/>
      </c>
      <c r="U103" s="23">
        <f t="shared" si="46"/>
        <v>-59.016878886585729</v>
      </c>
      <c r="V103" s="23">
        <f t="shared" si="46"/>
        <v>15.742314228333075</v>
      </c>
      <c r="W103" s="23">
        <f t="shared" si="46"/>
        <v>63.972286374133944</v>
      </c>
      <c r="X103" s="23">
        <f t="shared" si="46"/>
        <v>1.5486194477791093</v>
      </c>
      <c r="Y103" s="23">
        <f t="shared" ref="Y103:AA103" si="47">IFERROR((Y64/X64-1)*100,"")</f>
        <v>-22.299872935196952</v>
      </c>
      <c r="Z103" s="23">
        <f t="shared" si="47"/>
        <v>-9.0002590002590033</v>
      </c>
      <c r="AA103" s="23">
        <f t="shared" si="47"/>
        <v>21.59211927582534</v>
      </c>
    </row>
    <row r="104" spans="2:27" s="65" customFormat="1" ht="15" customHeight="1" x14ac:dyDescent="0.5">
      <c r="B104" s="64" t="s">
        <v>71</v>
      </c>
      <c r="C104" s="20" t="s">
        <v>161</v>
      </c>
      <c r="D104" s="23" t="s">
        <v>364</v>
      </c>
      <c r="E104" s="23" t="str">
        <f t="shared" ref="E104:X104" si="48">IFERROR((E65/D65-1)*100,"")</f>
        <v/>
      </c>
      <c r="F104" s="23" t="str">
        <f t="shared" si="48"/>
        <v/>
      </c>
      <c r="G104" s="23" t="str">
        <f t="shared" si="48"/>
        <v/>
      </c>
      <c r="H104" s="23" t="str">
        <f t="shared" si="48"/>
        <v/>
      </c>
      <c r="I104" s="23" t="str">
        <f t="shared" si="48"/>
        <v/>
      </c>
      <c r="J104" s="23" t="str">
        <f t="shared" si="48"/>
        <v/>
      </c>
      <c r="K104" s="23" t="str">
        <f t="shared" si="48"/>
        <v/>
      </c>
      <c r="L104" s="23" t="str">
        <f t="shared" si="48"/>
        <v/>
      </c>
      <c r="M104" s="23" t="str">
        <f t="shared" si="48"/>
        <v/>
      </c>
      <c r="N104" s="23" t="str">
        <f t="shared" si="48"/>
        <v/>
      </c>
      <c r="O104" s="23" t="str">
        <f t="shared" si="48"/>
        <v/>
      </c>
      <c r="P104" s="23" t="str">
        <f t="shared" si="48"/>
        <v/>
      </c>
      <c r="Q104" s="23" t="str">
        <f t="shared" si="48"/>
        <v/>
      </c>
      <c r="R104" s="23" t="str">
        <f t="shared" si="48"/>
        <v/>
      </c>
      <c r="S104" s="23" t="str">
        <f t="shared" si="48"/>
        <v/>
      </c>
      <c r="T104" s="23" t="str">
        <f t="shared" si="48"/>
        <v/>
      </c>
      <c r="U104" s="23">
        <f t="shared" si="48"/>
        <v>66.797520661157023</v>
      </c>
      <c r="V104" s="23">
        <f t="shared" si="48"/>
        <v>-63.379790940766554</v>
      </c>
      <c r="W104" s="23">
        <f t="shared" si="48"/>
        <v>193.40918007061592</v>
      </c>
      <c r="X104" s="23">
        <f t="shared" si="48"/>
        <v>-47.246608140462889</v>
      </c>
      <c r="Y104" s="23">
        <f t="shared" ref="Y104:AA104" si="49">IFERROR((Y65/X65-1)*100,"")</f>
        <v>34.048567390466403</v>
      </c>
      <c r="Z104" s="23">
        <f t="shared" si="49"/>
        <v>-20.654149000605692</v>
      </c>
      <c r="AA104" s="23">
        <f t="shared" si="49"/>
        <v>19.163051798928301</v>
      </c>
    </row>
    <row r="105" spans="2:27" s="65" customFormat="1" ht="15" customHeight="1" x14ac:dyDescent="0.5">
      <c r="B105" s="64" t="s">
        <v>73</v>
      </c>
      <c r="C105" s="20" t="s">
        <v>162</v>
      </c>
      <c r="D105" s="23" t="s">
        <v>364</v>
      </c>
      <c r="E105" s="23" t="str">
        <f t="shared" ref="E105:X105" si="50">IFERROR((E66/D66-1)*100,"")</f>
        <v/>
      </c>
      <c r="F105" s="23" t="str">
        <f t="shared" si="50"/>
        <v/>
      </c>
      <c r="G105" s="23" t="str">
        <f t="shared" si="50"/>
        <v/>
      </c>
      <c r="H105" s="23" t="str">
        <f t="shared" si="50"/>
        <v/>
      </c>
      <c r="I105" s="23" t="str">
        <f t="shared" si="50"/>
        <v/>
      </c>
      <c r="J105" s="23" t="str">
        <f t="shared" si="50"/>
        <v/>
      </c>
      <c r="K105" s="23" t="str">
        <f t="shared" si="50"/>
        <v/>
      </c>
      <c r="L105" s="23" t="str">
        <f t="shared" si="50"/>
        <v/>
      </c>
      <c r="M105" s="23" t="str">
        <f t="shared" si="50"/>
        <v/>
      </c>
      <c r="N105" s="23" t="str">
        <f t="shared" si="50"/>
        <v/>
      </c>
      <c r="O105" s="23" t="str">
        <f t="shared" si="50"/>
        <v/>
      </c>
      <c r="P105" s="23" t="str">
        <f t="shared" si="50"/>
        <v/>
      </c>
      <c r="Q105" s="23" t="str">
        <f t="shared" si="50"/>
        <v/>
      </c>
      <c r="R105" s="23" t="str">
        <f t="shared" si="50"/>
        <v/>
      </c>
      <c r="S105" s="23" t="str">
        <f t="shared" si="50"/>
        <v/>
      </c>
      <c r="T105" s="23" t="str">
        <f t="shared" si="50"/>
        <v/>
      </c>
      <c r="U105" s="23">
        <f t="shared" si="50"/>
        <v>-44.063079777365488</v>
      </c>
      <c r="V105" s="23">
        <f t="shared" si="50"/>
        <v>-83.557800224466888</v>
      </c>
      <c r="W105" s="23">
        <f t="shared" si="50"/>
        <v>-42.090395480225986</v>
      </c>
      <c r="X105" s="23">
        <f t="shared" si="50"/>
        <v>1529.2682926829268</v>
      </c>
      <c r="Y105" s="23">
        <f t="shared" ref="Y105:AA105" si="51">IFERROR((Y66/X66-1)*100,"")</f>
        <v>348.40637450199205</v>
      </c>
      <c r="Z105" s="23">
        <f t="shared" si="51"/>
        <v>28.15576781778104</v>
      </c>
      <c r="AA105" s="23">
        <f t="shared" si="51"/>
        <v>108.29858698170027</v>
      </c>
    </row>
    <row r="106" spans="2:27" s="65" customFormat="1" ht="15" customHeight="1" x14ac:dyDescent="0.5">
      <c r="B106" s="64" t="s">
        <v>75</v>
      </c>
      <c r="C106" s="20" t="s">
        <v>163</v>
      </c>
      <c r="D106" s="23" t="s">
        <v>364</v>
      </c>
      <c r="E106" s="23" t="str">
        <f t="shared" ref="E106:X106" si="52">IFERROR((E67/D67-1)*100,"")</f>
        <v/>
      </c>
      <c r="F106" s="23" t="str">
        <f t="shared" si="52"/>
        <v/>
      </c>
      <c r="G106" s="23" t="str">
        <f t="shared" si="52"/>
        <v/>
      </c>
      <c r="H106" s="23" t="str">
        <f t="shared" si="52"/>
        <v/>
      </c>
      <c r="I106" s="23" t="str">
        <f t="shared" si="52"/>
        <v/>
      </c>
      <c r="J106" s="23" t="str">
        <f t="shared" si="52"/>
        <v/>
      </c>
      <c r="K106" s="23" t="str">
        <f t="shared" si="52"/>
        <v/>
      </c>
      <c r="L106" s="23" t="str">
        <f t="shared" si="52"/>
        <v/>
      </c>
      <c r="M106" s="23" t="str">
        <f t="shared" si="52"/>
        <v/>
      </c>
      <c r="N106" s="23" t="str">
        <f t="shared" si="52"/>
        <v/>
      </c>
      <c r="O106" s="23" t="str">
        <f t="shared" si="52"/>
        <v/>
      </c>
      <c r="P106" s="23" t="str">
        <f t="shared" si="52"/>
        <v/>
      </c>
      <c r="Q106" s="23" t="str">
        <f t="shared" si="52"/>
        <v/>
      </c>
      <c r="R106" s="23" t="str">
        <f t="shared" si="52"/>
        <v/>
      </c>
      <c r="S106" s="23" t="str">
        <f t="shared" si="52"/>
        <v/>
      </c>
      <c r="T106" s="23" t="str">
        <f t="shared" si="52"/>
        <v/>
      </c>
      <c r="U106" s="23">
        <f t="shared" si="52"/>
        <v>-11.453645364536458</v>
      </c>
      <c r="V106" s="23">
        <f t="shared" si="52"/>
        <v>-11.174615687820255</v>
      </c>
      <c r="W106" s="23">
        <f t="shared" si="52"/>
        <v>66.037735849056617</v>
      </c>
      <c r="X106" s="23">
        <f t="shared" si="52"/>
        <v>-14.239320509617793</v>
      </c>
      <c r="Y106" s="23">
        <f t="shared" ref="Y106:AA106" si="53">IFERROR((Y67/X67-1)*100,"")</f>
        <v>23.290453622207185</v>
      </c>
      <c r="Z106" s="23">
        <f t="shared" si="53"/>
        <v>12.842431177222856</v>
      </c>
      <c r="AA106" s="23">
        <f t="shared" si="53"/>
        <v>1.7914483691059635</v>
      </c>
    </row>
    <row r="107" spans="2:27" s="65" customFormat="1" ht="15" customHeight="1" x14ac:dyDescent="0.5">
      <c r="B107" s="64" t="s">
        <v>77</v>
      </c>
      <c r="C107" s="20" t="s">
        <v>116</v>
      </c>
      <c r="D107" s="23" t="s">
        <v>364</v>
      </c>
      <c r="E107" s="23" t="str">
        <f t="shared" ref="E107:X107" si="54">IFERROR((E68/D68-1)*100,"")</f>
        <v/>
      </c>
      <c r="F107" s="23" t="str">
        <f t="shared" si="54"/>
        <v/>
      </c>
      <c r="G107" s="23" t="str">
        <f t="shared" si="54"/>
        <v/>
      </c>
      <c r="H107" s="23" t="str">
        <f t="shared" si="54"/>
        <v/>
      </c>
      <c r="I107" s="23" t="str">
        <f t="shared" si="54"/>
        <v/>
      </c>
      <c r="J107" s="23" t="str">
        <f t="shared" si="54"/>
        <v/>
      </c>
      <c r="K107" s="23" t="str">
        <f t="shared" si="54"/>
        <v/>
      </c>
      <c r="L107" s="23" t="str">
        <f t="shared" si="54"/>
        <v/>
      </c>
      <c r="M107" s="23" t="str">
        <f t="shared" si="54"/>
        <v/>
      </c>
      <c r="N107" s="23" t="str">
        <f t="shared" si="54"/>
        <v/>
      </c>
      <c r="O107" s="23" t="str">
        <f t="shared" si="54"/>
        <v/>
      </c>
      <c r="P107" s="23" t="str">
        <f t="shared" si="54"/>
        <v/>
      </c>
      <c r="Q107" s="23" t="str">
        <f t="shared" si="54"/>
        <v/>
      </c>
      <c r="R107" s="23" t="str">
        <f t="shared" si="54"/>
        <v/>
      </c>
      <c r="S107" s="23" t="str">
        <f t="shared" si="54"/>
        <v/>
      </c>
      <c r="T107" s="23" t="str">
        <f t="shared" si="54"/>
        <v/>
      </c>
      <c r="U107" s="23">
        <f t="shared" si="54"/>
        <v>-16.769074459335233</v>
      </c>
      <c r="V107" s="23">
        <f t="shared" si="54"/>
        <v>-10.959404410731842</v>
      </c>
      <c r="W107" s="23">
        <f t="shared" si="54"/>
        <v>-1.7402715964852211</v>
      </c>
      <c r="X107" s="23">
        <f t="shared" si="54"/>
        <v>11.38234540120202</v>
      </c>
      <c r="Y107" s="23">
        <f t="shared" ref="Y107:AA107" si="55">IFERROR((Y68/X68-1)*100,"")</f>
        <v>-43.524774774774777</v>
      </c>
      <c r="Z107" s="23">
        <f t="shared" si="55"/>
        <v>32.79343144292892</v>
      </c>
      <c r="AA107" s="23">
        <f t="shared" si="55"/>
        <v>11.000093089645336</v>
      </c>
    </row>
    <row r="108" spans="2:27" s="58" customFormat="1" ht="15" customHeight="1" x14ac:dyDescent="0.4">
      <c r="B108" s="61" t="s">
        <v>181</v>
      </c>
      <c r="C108" s="13" t="s">
        <v>164</v>
      </c>
      <c r="D108" s="11" t="s">
        <v>364</v>
      </c>
      <c r="E108" s="11" t="str">
        <f t="shared" ref="E108:X108" si="56">IFERROR((E69/D69-1)*100,"")</f>
        <v/>
      </c>
      <c r="F108" s="11" t="str">
        <f t="shared" si="56"/>
        <v/>
      </c>
      <c r="G108" s="11" t="str">
        <f t="shared" si="56"/>
        <v/>
      </c>
      <c r="H108" s="11" t="str">
        <f t="shared" si="56"/>
        <v/>
      </c>
      <c r="I108" s="11" t="str">
        <f t="shared" si="56"/>
        <v/>
      </c>
      <c r="J108" s="11" t="str">
        <f t="shared" si="56"/>
        <v/>
      </c>
      <c r="K108" s="11" t="str">
        <f t="shared" si="56"/>
        <v/>
      </c>
      <c r="L108" s="11" t="str">
        <f t="shared" si="56"/>
        <v/>
      </c>
      <c r="M108" s="11" t="str">
        <f t="shared" si="56"/>
        <v/>
      </c>
      <c r="N108" s="11" t="str">
        <f t="shared" si="56"/>
        <v/>
      </c>
      <c r="O108" s="11" t="str">
        <f t="shared" si="56"/>
        <v/>
      </c>
      <c r="P108" s="11" t="str">
        <f t="shared" si="56"/>
        <v/>
      </c>
      <c r="Q108" s="11" t="str">
        <f t="shared" si="56"/>
        <v/>
      </c>
      <c r="R108" s="11" t="str">
        <f t="shared" si="56"/>
        <v/>
      </c>
      <c r="S108" s="11" t="str">
        <f t="shared" si="56"/>
        <v/>
      </c>
      <c r="T108" s="11" t="str">
        <f t="shared" si="56"/>
        <v/>
      </c>
      <c r="U108" s="11">
        <f t="shared" si="56"/>
        <v>-49.72677595628415</v>
      </c>
      <c r="V108" s="11">
        <f t="shared" si="56"/>
        <v>260.62992125984255</v>
      </c>
      <c r="W108" s="11">
        <f t="shared" si="56"/>
        <v>-56.633499170812598</v>
      </c>
      <c r="X108" s="11">
        <f t="shared" si="56"/>
        <v>60.803059273422555</v>
      </c>
      <c r="Y108" s="11">
        <f t="shared" ref="Y108:AA108" si="57">IFERROR((Y69/X69-1)*100,"")</f>
        <v>-48.870392390011887</v>
      </c>
      <c r="Z108" s="11">
        <f t="shared" si="57"/>
        <v>40.860215053763447</v>
      </c>
      <c r="AA108" s="11">
        <f t="shared" si="57"/>
        <v>110.54945054945055</v>
      </c>
    </row>
    <row r="109" spans="2:27" s="58" customFormat="1" ht="15" customHeight="1" x14ac:dyDescent="0.4">
      <c r="B109" s="61" t="s">
        <v>182</v>
      </c>
      <c r="C109" s="13" t="s">
        <v>165</v>
      </c>
      <c r="D109" s="11" t="s">
        <v>364</v>
      </c>
      <c r="E109" s="11" t="str">
        <f t="shared" ref="E109:X109" si="58">IFERROR((E70/D70-1)*100,"")</f>
        <v/>
      </c>
      <c r="F109" s="11" t="str">
        <f t="shared" si="58"/>
        <v/>
      </c>
      <c r="G109" s="11" t="str">
        <f t="shared" si="58"/>
        <v/>
      </c>
      <c r="H109" s="11" t="str">
        <f t="shared" si="58"/>
        <v/>
      </c>
      <c r="I109" s="11" t="str">
        <f t="shared" si="58"/>
        <v/>
      </c>
      <c r="J109" s="11" t="str">
        <f t="shared" si="58"/>
        <v/>
      </c>
      <c r="K109" s="11" t="str">
        <f t="shared" si="58"/>
        <v/>
      </c>
      <c r="L109" s="11" t="str">
        <f t="shared" si="58"/>
        <v/>
      </c>
      <c r="M109" s="11" t="str">
        <f t="shared" si="58"/>
        <v/>
      </c>
      <c r="N109" s="11" t="str">
        <f t="shared" si="58"/>
        <v/>
      </c>
      <c r="O109" s="11" t="str">
        <f t="shared" si="58"/>
        <v/>
      </c>
      <c r="P109" s="11" t="str">
        <f t="shared" si="58"/>
        <v/>
      </c>
      <c r="Q109" s="11" t="str">
        <f t="shared" si="58"/>
        <v/>
      </c>
      <c r="R109" s="11" t="str">
        <f t="shared" si="58"/>
        <v/>
      </c>
      <c r="S109" s="11" t="str">
        <f t="shared" si="58"/>
        <v/>
      </c>
      <c r="T109" s="11" t="str">
        <f t="shared" si="58"/>
        <v/>
      </c>
      <c r="U109" s="11">
        <f t="shared" si="58"/>
        <v>-22.316902168050913</v>
      </c>
      <c r="V109" s="11">
        <f t="shared" si="58"/>
        <v>-34.963189331851638</v>
      </c>
      <c r="W109" s="11">
        <f t="shared" si="58"/>
        <v>18.895738407933528</v>
      </c>
      <c r="X109" s="11">
        <f t="shared" si="58"/>
        <v>29.714449295069056</v>
      </c>
      <c r="Y109" s="11">
        <f t="shared" ref="Y109:AA109" si="59">IFERROR((Y70/X70-1)*100,"")</f>
        <v>-70.624829467939975</v>
      </c>
      <c r="Z109" s="11">
        <f t="shared" si="59"/>
        <v>-3.2017870439315033</v>
      </c>
      <c r="AA109" s="11">
        <f t="shared" si="59"/>
        <v>44.2193941566589</v>
      </c>
    </row>
    <row r="110" spans="2:27" s="58" customFormat="1" ht="15" customHeight="1" x14ac:dyDescent="0.4">
      <c r="B110" s="61" t="s">
        <v>183</v>
      </c>
      <c r="C110" s="13" t="s">
        <v>119</v>
      </c>
      <c r="D110" s="11" t="s">
        <v>364</v>
      </c>
      <c r="E110" s="11" t="str">
        <f t="shared" ref="E110:X110" si="60">IFERROR((E71/D71-1)*100,"")</f>
        <v/>
      </c>
      <c r="F110" s="11" t="str">
        <f t="shared" si="60"/>
        <v/>
      </c>
      <c r="G110" s="11" t="str">
        <f t="shared" si="60"/>
        <v/>
      </c>
      <c r="H110" s="11" t="str">
        <f t="shared" si="60"/>
        <v/>
      </c>
      <c r="I110" s="11" t="str">
        <f t="shared" si="60"/>
        <v/>
      </c>
      <c r="J110" s="11" t="str">
        <f t="shared" si="60"/>
        <v/>
      </c>
      <c r="K110" s="11" t="str">
        <f t="shared" si="60"/>
        <v/>
      </c>
      <c r="L110" s="11" t="str">
        <f t="shared" si="60"/>
        <v/>
      </c>
      <c r="M110" s="11" t="str">
        <f t="shared" si="60"/>
        <v/>
      </c>
      <c r="N110" s="11" t="str">
        <f t="shared" si="60"/>
        <v/>
      </c>
      <c r="O110" s="11" t="str">
        <f t="shared" si="60"/>
        <v/>
      </c>
      <c r="P110" s="11" t="str">
        <f t="shared" si="60"/>
        <v/>
      </c>
      <c r="Q110" s="11" t="str">
        <f t="shared" si="60"/>
        <v/>
      </c>
      <c r="R110" s="11" t="str">
        <f t="shared" si="60"/>
        <v/>
      </c>
      <c r="S110" s="11" t="str">
        <f t="shared" si="60"/>
        <v/>
      </c>
      <c r="T110" s="11" t="str">
        <f t="shared" si="60"/>
        <v/>
      </c>
      <c r="U110" s="11">
        <f t="shared" si="60"/>
        <v>-10.689639413189521</v>
      </c>
      <c r="V110" s="11">
        <f t="shared" si="60"/>
        <v>0.67255956956187024</v>
      </c>
      <c r="W110" s="11">
        <f t="shared" si="60"/>
        <v>-9.0142585970953029</v>
      </c>
      <c r="X110" s="11">
        <f t="shared" si="60"/>
        <v>-2.2997428557566368</v>
      </c>
      <c r="Y110" s="11">
        <f t="shared" ref="Y110:AA110" si="61">IFERROR((Y71/X71-1)*100,"")</f>
        <v>-15.885273028130175</v>
      </c>
      <c r="Z110" s="11">
        <f t="shared" si="61"/>
        <v>44.319494255668346</v>
      </c>
      <c r="AA110" s="11">
        <f t="shared" si="61"/>
        <v>2.1952430038559845</v>
      </c>
    </row>
    <row r="111" spans="2:27" s="65" customFormat="1" ht="15" customHeight="1" x14ac:dyDescent="0.5">
      <c r="B111" s="64" t="s">
        <v>79</v>
      </c>
      <c r="C111" s="20" t="s">
        <v>166</v>
      </c>
      <c r="D111" s="23" t="s">
        <v>364</v>
      </c>
      <c r="E111" s="23" t="str">
        <f t="shared" ref="E111:X111" si="62">IFERROR((E72/D72-1)*100,"")</f>
        <v/>
      </c>
      <c r="F111" s="23" t="str">
        <f t="shared" si="62"/>
        <v/>
      </c>
      <c r="G111" s="23" t="str">
        <f t="shared" si="62"/>
        <v/>
      </c>
      <c r="H111" s="23" t="str">
        <f t="shared" si="62"/>
        <v/>
      </c>
      <c r="I111" s="23" t="str">
        <f t="shared" si="62"/>
        <v/>
      </c>
      <c r="J111" s="23" t="str">
        <f t="shared" si="62"/>
        <v/>
      </c>
      <c r="K111" s="23" t="str">
        <f t="shared" si="62"/>
        <v/>
      </c>
      <c r="L111" s="23" t="str">
        <f t="shared" si="62"/>
        <v/>
      </c>
      <c r="M111" s="23" t="str">
        <f t="shared" si="62"/>
        <v/>
      </c>
      <c r="N111" s="23" t="str">
        <f t="shared" si="62"/>
        <v/>
      </c>
      <c r="O111" s="23" t="str">
        <f t="shared" si="62"/>
        <v/>
      </c>
      <c r="P111" s="23" t="str">
        <f t="shared" si="62"/>
        <v/>
      </c>
      <c r="Q111" s="23" t="str">
        <f t="shared" si="62"/>
        <v/>
      </c>
      <c r="R111" s="23" t="str">
        <f t="shared" si="62"/>
        <v/>
      </c>
      <c r="S111" s="23" t="str">
        <f t="shared" si="62"/>
        <v/>
      </c>
      <c r="T111" s="23" t="str">
        <f t="shared" si="62"/>
        <v/>
      </c>
      <c r="U111" s="23">
        <f t="shared" si="62"/>
        <v>34.011241186643602</v>
      </c>
      <c r="V111" s="23">
        <f t="shared" si="62"/>
        <v>-0.40196681007991231</v>
      </c>
      <c r="W111" s="23">
        <f t="shared" si="62"/>
        <v>6.056637747585536</v>
      </c>
      <c r="X111" s="23">
        <f t="shared" si="62"/>
        <v>-5.0395193762116879</v>
      </c>
      <c r="Y111" s="23">
        <f t="shared" ref="Y111:AA111" si="63">IFERROR((Y72/X72-1)*100,"")</f>
        <v>-7.5789877387116071</v>
      </c>
      <c r="Z111" s="23">
        <f t="shared" si="63"/>
        <v>6.8185913530266706</v>
      </c>
      <c r="AA111" s="23">
        <f t="shared" si="63"/>
        <v>1.4859455225828988</v>
      </c>
    </row>
    <row r="112" spans="2:27" s="63" customFormat="1" ht="15" customHeight="1" x14ac:dyDescent="0.5">
      <c r="B112" s="62" t="s">
        <v>84</v>
      </c>
      <c r="C112" s="18" t="s">
        <v>167</v>
      </c>
      <c r="D112" s="22" t="s">
        <v>364</v>
      </c>
      <c r="E112" s="22" t="str">
        <f t="shared" ref="E112:X112" si="64">IFERROR((E73/D73-1)*100,"")</f>
        <v/>
      </c>
      <c r="F112" s="22" t="str">
        <f t="shared" si="64"/>
        <v/>
      </c>
      <c r="G112" s="22" t="str">
        <f t="shared" si="64"/>
        <v/>
      </c>
      <c r="H112" s="22" t="str">
        <f t="shared" si="64"/>
        <v/>
      </c>
      <c r="I112" s="22" t="str">
        <f t="shared" si="64"/>
        <v/>
      </c>
      <c r="J112" s="22" t="str">
        <f t="shared" si="64"/>
        <v/>
      </c>
      <c r="K112" s="22" t="str">
        <f t="shared" si="64"/>
        <v/>
      </c>
      <c r="L112" s="22" t="str">
        <f t="shared" si="64"/>
        <v/>
      </c>
      <c r="M112" s="22" t="str">
        <f t="shared" si="64"/>
        <v/>
      </c>
      <c r="N112" s="22" t="str">
        <f t="shared" si="64"/>
        <v/>
      </c>
      <c r="O112" s="22" t="str">
        <f t="shared" si="64"/>
        <v/>
      </c>
      <c r="P112" s="22" t="str">
        <f t="shared" si="64"/>
        <v/>
      </c>
      <c r="Q112" s="22" t="str">
        <f t="shared" si="64"/>
        <v/>
      </c>
      <c r="R112" s="22" t="str">
        <f t="shared" si="64"/>
        <v/>
      </c>
      <c r="S112" s="22" t="str">
        <f t="shared" si="64"/>
        <v/>
      </c>
      <c r="T112" s="22" t="str">
        <f t="shared" si="64"/>
        <v/>
      </c>
      <c r="U112" s="22">
        <f t="shared" si="64"/>
        <v>9.3180967246916389</v>
      </c>
      <c r="V112" s="22">
        <f t="shared" si="64"/>
        <v>2.3549741989679518</v>
      </c>
      <c r="W112" s="22">
        <f t="shared" si="64"/>
        <v>-3.1210271758761898</v>
      </c>
      <c r="X112" s="22">
        <f t="shared" si="64"/>
        <v>20.589436626566958</v>
      </c>
      <c r="Y112" s="22">
        <f t="shared" ref="Y112:AA112" si="65">IFERROR((Y73/X73-1)*100,"")</f>
        <v>-2.816147899051491</v>
      </c>
      <c r="Z112" s="22">
        <f t="shared" si="65"/>
        <v>5.9661496901180833</v>
      </c>
      <c r="AA112" s="22">
        <f t="shared" si="65"/>
        <v>10.930900010539712</v>
      </c>
    </row>
    <row r="113" spans="1:27" s="65" customFormat="1" ht="15" customHeight="1" x14ac:dyDescent="0.5">
      <c r="B113" s="64" t="s">
        <v>184</v>
      </c>
      <c r="C113" s="20" t="s">
        <v>168</v>
      </c>
      <c r="D113" s="23" t="s">
        <v>364</v>
      </c>
      <c r="E113" s="23" t="str">
        <f t="shared" ref="E113:X113" si="66">IFERROR((E74/D74-1)*100,"")</f>
        <v/>
      </c>
      <c r="F113" s="23" t="str">
        <f t="shared" si="66"/>
        <v/>
      </c>
      <c r="G113" s="23" t="str">
        <f t="shared" si="66"/>
        <v/>
      </c>
      <c r="H113" s="23" t="str">
        <f t="shared" si="66"/>
        <v/>
      </c>
      <c r="I113" s="23" t="str">
        <f t="shared" si="66"/>
        <v/>
      </c>
      <c r="J113" s="23" t="str">
        <f t="shared" si="66"/>
        <v/>
      </c>
      <c r="K113" s="23" t="str">
        <f t="shared" si="66"/>
        <v/>
      </c>
      <c r="L113" s="23" t="str">
        <f t="shared" si="66"/>
        <v/>
      </c>
      <c r="M113" s="23" t="str">
        <f t="shared" si="66"/>
        <v/>
      </c>
      <c r="N113" s="23" t="str">
        <f t="shared" si="66"/>
        <v/>
      </c>
      <c r="O113" s="23" t="str">
        <f t="shared" si="66"/>
        <v/>
      </c>
      <c r="P113" s="23" t="str">
        <f t="shared" si="66"/>
        <v/>
      </c>
      <c r="Q113" s="23" t="str">
        <f t="shared" si="66"/>
        <v/>
      </c>
      <c r="R113" s="23" t="str">
        <f t="shared" si="66"/>
        <v/>
      </c>
      <c r="S113" s="23" t="str">
        <f t="shared" si="66"/>
        <v/>
      </c>
      <c r="T113" s="23" t="str">
        <f t="shared" si="66"/>
        <v/>
      </c>
      <c r="U113" s="23">
        <f t="shared" si="66"/>
        <v>31.719339843384397</v>
      </c>
      <c r="V113" s="23">
        <f t="shared" si="66"/>
        <v>14.268812115475637</v>
      </c>
      <c r="W113" s="23">
        <f t="shared" si="66"/>
        <v>-12.015787165619063</v>
      </c>
      <c r="X113" s="23">
        <f t="shared" si="66"/>
        <v>9.408401988806947</v>
      </c>
      <c r="Y113" s="23">
        <f t="shared" ref="Y113:AA113" si="67">IFERROR((Y74/X74-1)*100,"")</f>
        <v>7.3399715504978591</v>
      </c>
      <c r="Z113" s="23">
        <f t="shared" si="67"/>
        <v>6.2813237791492282</v>
      </c>
      <c r="AA113" s="23">
        <f t="shared" si="67"/>
        <v>11.495946941783352</v>
      </c>
    </row>
    <row r="114" spans="1:27" s="65" customFormat="1" ht="15" customHeight="1" x14ac:dyDescent="0.5">
      <c r="B114" s="64" t="s">
        <v>185</v>
      </c>
      <c r="C114" s="20" t="s">
        <v>74</v>
      </c>
      <c r="D114" s="23" t="s">
        <v>364</v>
      </c>
      <c r="E114" s="23" t="str">
        <f t="shared" ref="E114:X114" si="68">IFERROR((E75/D75-1)*100,"")</f>
        <v/>
      </c>
      <c r="F114" s="23" t="str">
        <f t="shared" si="68"/>
        <v/>
      </c>
      <c r="G114" s="23" t="str">
        <f t="shared" si="68"/>
        <v/>
      </c>
      <c r="H114" s="23" t="str">
        <f t="shared" si="68"/>
        <v/>
      </c>
      <c r="I114" s="23" t="str">
        <f t="shared" si="68"/>
        <v/>
      </c>
      <c r="J114" s="23" t="str">
        <f t="shared" si="68"/>
        <v/>
      </c>
      <c r="K114" s="23" t="str">
        <f t="shared" si="68"/>
        <v/>
      </c>
      <c r="L114" s="23" t="str">
        <f t="shared" si="68"/>
        <v/>
      </c>
      <c r="M114" s="23" t="str">
        <f t="shared" si="68"/>
        <v/>
      </c>
      <c r="N114" s="23" t="str">
        <f t="shared" si="68"/>
        <v/>
      </c>
      <c r="O114" s="23" t="str">
        <f t="shared" si="68"/>
        <v/>
      </c>
      <c r="P114" s="23" t="str">
        <f t="shared" si="68"/>
        <v/>
      </c>
      <c r="Q114" s="23" t="str">
        <f t="shared" si="68"/>
        <v/>
      </c>
      <c r="R114" s="23" t="str">
        <f t="shared" si="68"/>
        <v/>
      </c>
      <c r="S114" s="23" t="str">
        <f t="shared" si="68"/>
        <v/>
      </c>
      <c r="T114" s="23" t="str">
        <f t="shared" si="68"/>
        <v/>
      </c>
      <c r="U114" s="23">
        <f t="shared" si="68"/>
        <v>8.3531396151192325</v>
      </c>
      <c r="V114" s="23">
        <f t="shared" si="68"/>
        <v>4.0069133363902498</v>
      </c>
      <c r="W114" s="23">
        <f t="shared" si="68"/>
        <v>11.891360368913606</v>
      </c>
      <c r="X114" s="23">
        <f t="shared" si="68"/>
        <v>1.7839657282741728</v>
      </c>
      <c r="Y114" s="23">
        <f t="shared" ref="Y114:AA114" si="69">IFERROR((Y75/X75-1)*100,"")</f>
        <v>-0.22129186602870554</v>
      </c>
      <c r="Z114" s="23">
        <f t="shared" si="69"/>
        <v>16.337306731590107</v>
      </c>
      <c r="AA114" s="23">
        <f t="shared" si="69"/>
        <v>-3.3783033533200113</v>
      </c>
    </row>
    <row r="115" spans="1:27" s="65" customFormat="1" ht="15" customHeight="1" x14ac:dyDescent="0.5">
      <c r="B115" s="64" t="s">
        <v>186</v>
      </c>
      <c r="C115" s="20" t="s">
        <v>169</v>
      </c>
      <c r="D115" s="23" t="s">
        <v>364</v>
      </c>
      <c r="E115" s="23" t="str">
        <f t="shared" ref="E115:X115" si="70">IFERROR((E76/D76-1)*100,"")</f>
        <v/>
      </c>
      <c r="F115" s="23" t="str">
        <f t="shared" si="70"/>
        <v/>
      </c>
      <c r="G115" s="23" t="str">
        <f t="shared" si="70"/>
        <v/>
      </c>
      <c r="H115" s="23" t="str">
        <f t="shared" si="70"/>
        <v/>
      </c>
      <c r="I115" s="23" t="str">
        <f t="shared" si="70"/>
        <v/>
      </c>
      <c r="J115" s="23" t="str">
        <f t="shared" si="70"/>
        <v/>
      </c>
      <c r="K115" s="23" t="str">
        <f t="shared" si="70"/>
        <v/>
      </c>
      <c r="L115" s="23" t="str">
        <f t="shared" si="70"/>
        <v/>
      </c>
      <c r="M115" s="23" t="str">
        <f t="shared" si="70"/>
        <v/>
      </c>
      <c r="N115" s="23" t="str">
        <f t="shared" si="70"/>
        <v/>
      </c>
      <c r="O115" s="23" t="str">
        <f t="shared" si="70"/>
        <v/>
      </c>
      <c r="P115" s="23" t="str">
        <f t="shared" si="70"/>
        <v/>
      </c>
      <c r="Q115" s="23" t="str">
        <f t="shared" si="70"/>
        <v/>
      </c>
      <c r="R115" s="23" t="str">
        <f t="shared" si="70"/>
        <v/>
      </c>
      <c r="S115" s="23" t="str">
        <f t="shared" si="70"/>
        <v/>
      </c>
      <c r="T115" s="23" t="str">
        <f t="shared" si="70"/>
        <v/>
      </c>
      <c r="U115" s="23">
        <f t="shared" si="70"/>
        <v>7.8249120600088595</v>
      </c>
      <c r="V115" s="23">
        <f t="shared" si="70"/>
        <v>6.5693901233506713</v>
      </c>
      <c r="W115" s="23">
        <f t="shared" si="70"/>
        <v>10.85680869512613</v>
      </c>
      <c r="X115" s="23">
        <f t="shared" si="70"/>
        <v>1.4565316340453549E-2</v>
      </c>
      <c r="Y115" s="23">
        <f t="shared" ref="Y115:AA115" si="71">IFERROR((Y76/X76-1)*100,"")</f>
        <v>1.8172109993770613</v>
      </c>
      <c r="Z115" s="23">
        <f t="shared" si="71"/>
        <v>1.1180869074492117</v>
      </c>
      <c r="AA115" s="23">
        <f t="shared" si="71"/>
        <v>0.93567251461987855</v>
      </c>
    </row>
    <row r="116" spans="1:27" s="65" customFormat="1" ht="15" customHeight="1" x14ac:dyDescent="0.5">
      <c r="B116" s="64" t="s">
        <v>187</v>
      </c>
      <c r="C116" s="20" t="s">
        <v>170</v>
      </c>
      <c r="D116" s="23" t="s">
        <v>364</v>
      </c>
      <c r="E116" s="23" t="str">
        <f t="shared" ref="E116:X116" si="72">IFERROR((E77/D77-1)*100,"")</f>
        <v/>
      </c>
      <c r="F116" s="23" t="str">
        <f t="shared" si="72"/>
        <v/>
      </c>
      <c r="G116" s="23" t="str">
        <f t="shared" si="72"/>
        <v/>
      </c>
      <c r="H116" s="23" t="str">
        <f t="shared" si="72"/>
        <v/>
      </c>
      <c r="I116" s="23" t="str">
        <f t="shared" si="72"/>
        <v/>
      </c>
      <c r="J116" s="23" t="str">
        <f t="shared" si="72"/>
        <v/>
      </c>
      <c r="K116" s="23" t="str">
        <f t="shared" si="72"/>
        <v/>
      </c>
      <c r="L116" s="23" t="str">
        <f t="shared" si="72"/>
        <v/>
      </c>
      <c r="M116" s="23" t="str">
        <f t="shared" si="72"/>
        <v/>
      </c>
      <c r="N116" s="23" t="str">
        <f t="shared" si="72"/>
        <v/>
      </c>
      <c r="O116" s="23" t="str">
        <f t="shared" si="72"/>
        <v/>
      </c>
      <c r="P116" s="23" t="str">
        <f t="shared" si="72"/>
        <v/>
      </c>
      <c r="Q116" s="23" t="str">
        <f t="shared" si="72"/>
        <v/>
      </c>
      <c r="R116" s="23" t="str">
        <f t="shared" si="72"/>
        <v/>
      </c>
      <c r="S116" s="23" t="str">
        <f t="shared" si="72"/>
        <v/>
      </c>
      <c r="T116" s="23" t="str">
        <f t="shared" si="72"/>
        <v/>
      </c>
      <c r="U116" s="23">
        <f t="shared" si="72"/>
        <v>2.2187094224580761</v>
      </c>
      <c r="V116" s="23">
        <f t="shared" si="72"/>
        <v>-5.8313226584777329</v>
      </c>
      <c r="W116" s="23">
        <f t="shared" si="72"/>
        <v>-11.357703864403646</v>
      </c>
      <c r="X116" s="23">
        <f t="shared" si="72"/>
        <v>49.511882328308211</v>
      </c>
      <c r="Y116" s="23">
        <f t="shared" ref="Y116:AA116" si="73">IFERROR((Y77/X77-1)*100,"")</f>
        <v>-9.9768718772620506</v>
      </c>
      <c r="Z116" s="23">
        <f t="shared" si="73"/>
        <v>5.2364576213260516</v>
      </c>
      <c r="AA116" s="23">
        <f t="shared" si="73"/>
        <v>21.464550938738135</v>
      </c>
    </row>
    <row r="117" spans="1:27" s="68" customFormat="1" ht="15" customHeight="1" thickBot="1" x14ac:dyDescent="0.45">
      <c r="B117" s="86" t="s">
        <v>112</v>
      </c>
      <c r="C117" s="100" t="s">
        <v>83</v>
      </c>
      <c r="D117" s="101" t="s">
        <v>364</v>
      </c>
      <c r="E117" s="101" t="str">
        <f t="shared" ref="E117:X117" si="74">IFERROR((E78/D78-1)*100,"")</f>
        <v/>
      </c>
      <c r="F117" s="101" t="str">
        <f t="shared" si="74"/>
        <v/>
      </c>
      <c r="G117" s="101" t="str">
        <f t="shared" si="74"/>
        <v/>
      </c>
      <c r="H117" s="101" t="str">
        <f t="shared" si="74"/>
        <v/>
      </c>
      <c r="I117" s="101" t="str">
        <f t="shared" si="74"/>
        <v/>
      </c>
      <c r="J117" s="101" t="str">
        <f t="shared" si="74"/>
        <v/>
      </c>
      <c r="K117" s="101" t="str">
        <f t="shared" si="74"/>
        <v/>
      </c>
      <c r="L117" s="101" t="str">
        <f t="shared" si="74"/>
        <v/>
      </c>
      <c r="M117" s="101" t="str">
        <f t="shared" si="74"/>
        <v/>
      </c>
      <c r="N117" s="101" t="str">
        <f t="shared" si="74"/>
        <v/>
      </c>
      <c r="O117" s="101" t="str">
        <f t="shared" si="74"/>
        <v/>
      </c>
      <c r="P117" s="101" t="str">
        <f t="shared" si="74"/>
        <v/>
      </c>
      <c r="Q117" s="101" t="str">
        <f t="shared" si="74"/>
        <v/>
      </c>
      <c r="R117" s="101" t="str">
        <f t="shared" si="74"/>
        <v/>
      </c>
      <c r="S117" s="101" t="str">
        <f t="shared" si="74"/>
        <v/>
      </c>
      <c r="T117" s="101" t="str">
        <f t="shared" si="74"/>
        <v/>
      </c>
      <c r="U117" s="102">
        <f t="shared" si="74"/>
        <v>2.6164766022873431</v>
      </c>
      <c r="V117" s="102">
        <f t="shared" si="74"/>
        <v>8.5451061193612574</v>
      </c>
      <c r="W117" s="102">
        <f t="shared" si="74"/>
        <v>15.197706842459402</v>
      </c>
      <c r="X117" s="102">
        <f t="shared" si="74"/>
        <v>0.13953298817277471</v>
      </c>
      <c r="Y117" s="102">
        <f t="shared" ref="Y117:AA117" si="75">IFERROR((Y78/X78-1)*100,"")</f>
        <v>11.895677864656285</v>
      </c>
      <c r="Z117" s="102">
        <f t="shared" si="75"/>
        <v>13.393375182489864</v>
      </c>
      <c r="AA117" s="102">
        <f t="shared" si="75"/>
        <v>-7.0333889387625632</v>
      </c>
    </row>
    <row r="118" spans="1:27" ht="15" customHeight="1" thickTop="1" x14ac:dyDescent="0.45"/>
    <row r="120" spans="1:27" ht="15" customHeight="1" x14ac:dyDescent="0.5">
      <c r="B120" s="64"/>
      <c r="C120" s="62" t="s">
        <v>369</v>
      </c>
      <c r="D120" s="62"/>
      <c r="E120" s="64"/>
      <c r="F120" s="64"/>
      <c r="G120" s="64"/>
      <c r="H120" s="64"/>
      <c r="I120" s="64"/>
      <c r="J120" s="64"/>
      <c r="K120" s="64"/>
      <c r="L120" s="64"/>
      <c r="M120" s="64"/>
      <c r="N120" s="64"/>
      <c r="O120" s="64"/>
      <c r="P120" s="64"/>
      <c r="Q120" s="64"/>
      <c r="R120" s="64"/>
      <c r="S120" s="64"/>
      <c r="T120" s="64"/>
      <c r="U120" s="64"/>
      <c r="V120" s="64"/>
      <c r="W120" s="64"/>
      <c r="X120" s="64"/>
      <c r="Y120" s="64"/>
      <c r="Z120" s="64"/>
      <c r="AA120" s="64"/>
    </row>
    <row r="121" spans="1:27" ht="15" customHeight="1" x14ac:dyDescent="0.5">
      <c r="B121" s="64"/>
      <c r="C121" s="62" t="s">
        <v>366</v>
      </c>
      <c r="D121" s="62"/>
      <c r="E121" s="64"/>
      <c r="F121" s="64"/>
      <c r="G121" s="64"/>
      <c r="H121" s="64"/>
      <c r="I121" s="64"/>
      <c r="J121" s="64"/>
      <c r="K121" s="64"/>
      <c r="L121" s="64"/>
      <c r="M121" s="64"/>
      <c r="N121" s="64"/>
      <c r="O121" s="64"/>
      <c r="P121" s="64"/>
      <c r="Q121" s="64"/>
      <c r="R121" s="64"/>
      <c r="S121" s="64"/>
      <c r="T121" s="64"/>
      <c r="U121" s="64"/>
      <c r="V121" s="64"/>
      <c r="W121" s="64"/>
      <c r="X121" s="64"/>
      <c r="Y121" s="64"/>
      <c r="Z121" s="64"/>
      <c r="AA121" s="64"/>
    </row>
    <row r="122" spans="1:27" s="96" customFormat="1" ht="15" customHeight="1" thickBot="1" x14ac:dyDescent="0.5">
      <c r="B122" s="79"/>
      <c r="C122" s="95" t="s">
        <v>446</v>
      </c>
      <c r="D122" s="99">
        <v>1999</v>
      </c>
      <c r="E122" s="99">
        <f t="shared" ref="E122:X122" si="76">+D122+1</f>
        <v>2000</v>
      </c>
      <c r="F122" s="99">
        <f t="shared" si="76"/>
        <v>2001</v>
      </c>
      <c r="G122" s="99">
        <f t="shared" si="76"/>
        <v>2002</v>
      </c>
      <c r="H122" s="99">
        <f t="shared" si="76"/>
        <v>2003</v>
      </c>
      <c r="I122" s="99">
        <f t="shared" si="76"/>
        <v>2004</v>
      </c>
      <c r="J122" s="99">
        <f t="shared" si="76"/>
        <v>2005</v>
      </c>
      <c r="K122" s="99">
        <f t="shared" si="76"/>
        <v>2006</v>
      </c>
      <c r="L122" s="99">
        <f t="shared" si="76"/>
        <v>2007</v>
      </c>
      <c r="M122" s="99">
        <f t="shared" si="76"/>
        <v>2008</v>
      </c>
      <c r="N122" s="99">
        <f t="shared" si="76"/>
        <v>2009</v>
      </c>
      <c r="O122" s="99">
        <f t="shared" si="76"/>
        <v>2010</v>
      </c>
      <c r="P122" s="99">
        <f t="shared" si="76"/>
        <v>2011</v>
      </c>
      <c r="Q122" s="99">
        <f t="shared" si="76"/>
        <v>2012</v>
      </c>
      <c r="R122" s="99">
        <f t="shared" si="76"/>
        <v>2013</v>
      </c>
      <c r="S122" s="99">
        <f t="shared" si="76"/>
        <v>2014</v>
      </c>
      <c r="T122" s="99">
        <f t="shared" si="76"/>
        <v>2015</v>
      </c>
      <c r="U122" s="99">
        <f t="shared" si="76"/>
        <v>2016</v>
      </c>
      <c r="V122" s="99">
        <f t="shared" si="76"/>
        <v>2017</v>
      </c>
      <c r="W122" s="99">
        <f t="shared" si="76"/>
        <v>2018</v>
      </c>
      <c r="X122" s="99">
        <f t="shared" si="76"/>
        <v>2019</v>
      </c>
      <c r="Y122" s="99">
        <f t="shared" ref="Y122:AA122" si="77">+X122+1</f>
        <v>2020</v>
      </c>
      <c r="Z122" s="99">
        <f t="shared" si="77"/>
        <v>2021</v>
      </c>
      <c r="AA122" s="99">
        <f t="shared" si="77"/>
        <v>2022</v>
      </c>
    </row>
    <row r="123" spans="1:27" ht="15" customHeight="1" thickTop="1" x14ac:dyDescent="0.5">
      <c r="A123" s="68"/>
      <c r="B123" s="96" t="s">
        <v>0</v>
      </c>
      <c r="C123" s="96" t="s">
        <v>1</v>
      </c>
      <c r="D123" s="67"/>
      <c r="E123" s="64"/>
      <c r="F123" s="64"/>
      <c r="G123" s="64"/>
      <c r="H123" s="64"/>
      <c r="I123" s="64"/>
      <c r="J123" s="64"/>
      <c r="K123" s="64"/>
      <c r="L123" s="64"/>
      <c r="M123" s="64"/>
      <c r="N123" s="64"/>
      <c r="O123" s="64"/>
      <c r="P123" s="64"/>
      <c r="Q123" s="64"/>
      <c r="R123" s="64"/>
      <c r="S123" s="64"/>
      <c r="T123" s="64"/>
      <c r="U123" s="64"/>
      <c r="V123" s="64"/>
      <c r="W123" s="64"/>
      <c r="X123" s="64"/>
      <c r="Y123" s="64"/>
      <c r="Z123" s="64"/>
      <c r="AA123" s="64"/>
    </row>
    <row r="124" spans="1:27" s="63" customFormat="1" ht="15" customHeight="1" x14ac:dyDescent="0.5">
      <c r="B124" s="62" t="s">
        <v>47</v>
      </c>
      <c r="C124" s="18" t="s">
        <v>143</v>
      </c>
      <c r="D124" s="22" t="s">
        <v>364</v>
      </c>
      <c r="E124" s="22" t="str">
        <f t="shared" ref="E124:X124" si="78">IFERROR(E7/E46*100,"")</f>
        <v/>
      </c>
      <c r="F124" s="22" t="str">
        <f t="shared" si="78"/>
        <v/>
      </c>
      <c r="G124" s="22" t="str">
        <f t="shared" si="78"/>
        <v/>
      </c>
      <c r="H124" s="22" t="str">
        <f t="shared" si="78"/>
        <v/>
      </c>
      <c r="I124" s="22" t="str">
        <f t="shared" si="78"/>
        <v/>
      </c>
      <c r="J124" s="22" t="str">
        <f t="shared" si="78"/>
        <v/>
      </c>
      <c r="K124" s="22" t="str">
        <f t="shared" si="78"/>
        <v/>
      </c>
      <c r="L124" s="22" t="str">
        <f t="shared" si="78"/>
        <v/>
      </c>
      <c r="M124" s="22" t="str">
        <f t="shared" si="78"/>
        <v/>
      </c>
      <c r="N124" s="22" t="str">
        <f t="shared" si="78"/>
        <v/>
      </c>
      <c r="O124" s="22" t="str">
        <f t="shared" si="78"/>
        <v/>
      </c>
      <c r="P124" s="22" t="str">
        <f t="shared" si="78"/>
        <v/>
      </c>
      <c r="Q124" s="22" t="str">
        <f t="shared" si="78"/>
        <v/>
      </c>
      <c r="R124" s="22" t="str">
        <f t="shared" si="78"/>
        <v/>
      </c>
      <c r="S124" s="22" t="str">
        <f t="shared" si="78"/>
        <v/>
      </c>
      <c r="T124" s="22">
        <f t="shared" si="78"/>
        <v>100</v>
      </c>
      <c r="U124" s="22">
        <f t="shared" si="78"/>
        <v>105.57849381694669</v>
      </c>
      <c r="V124" s="22">
        <f t="shared" si="78"/>
        <v>116.31335006788208</v>
      </c>
      <c r="W124" s="22">
        <f t="shared" si="78"/>
        <v>118.43692274689278</v>
      </c>
      <c r="X124" s="22">
        <f t="shared" si="78"/>
        <v>107.82681248593514</v>
      </c>
      <c r="Y124" s="22">
        <f t="shared" ref="Y124:Z124" si="79">IFERROR(Y7/Y46*100,"")</f>
        <v>98.63377874637186</v>
      </c>
      <c r="Z124" s="22">
        <f t="shared" si="79"/>
        <v>106.53729536754024</v>
      </c>
      <c r="AA124" s="22">
        <f t="shared" ref="AA124" si="80">IFERROR(AA7/AA46*100,"")</f>
        <v>113.28395505800005</v>
      </c>
    </row>
    <row r="125" spans="1:27" s="65" customFormat="1" ht="15" customHeight="1" x14ac:dyDescent="0.5">
      <c r="B125" s="64" t="s">
        <v>49</v>
      </c>
      <c r="C125" s="20" t="s">
        <v>144</v>
      </c>
      <c r="D125" s="23" t="s">
        <v>364</v>
      </c>
      <c r="E125" s="23" t="str">
        <f t="shared" ref="E125:X125" si="81">IFERROR(E8/E47*100,"")</f>
        <v/>
      </c>
      <c r="F125" s="23" t="str">
        <f t="shared" si="81"/>
        <v/>
      </c>
      <c r="G125" s="23" t="str">
        <f t="shared" si="81"/>
        <v/>
      </c>
      <c r="H125" s="23" t="str">
        <f t="shared" si="81"/>
        <v/>
      </c>
      <c r="I125" s="23" t="str">
        <f t="shared" si="81"/>
        <v/>
      </c>
      <c r="J125" s="23" t="str">
        <f t="shared" si="81"/>
        <v/>
      </c>
      <c r="K125" s="23" t="str">
        <f t="shared" si="81"/>
        <v/>
      </c>
      <c r="L125" s="23" t="str">
        <f t="shared" si="81"/>
        <v/>
      </c>
      <c r="M125" s="23" t="str">
        <f t="shared" si="81"/>
        <v/>
      </c>
      <c r="N125" s="23" t="str">
        <f t="shared" si="81"/>
        <v/>
      </c>
      <c r="O125" s="23" t="str">
        <f t="shared" si="81"/>
        <v/>
      </c>
      <c r="P125" s="23" t="str">
        <f t="shared" si="81"/>
        <v/>
      </c>
      <c r="Q125" s="23" t="str">
        <f t="shared" si="81"/>
        <v/>
      </c>
      <c r="R125" s="23" t="str">
        <f t="shared" si="81"/>
        <v/>
      </c>
      <c r="S125" s="23" t="str">
        <f t="shared" si="81"/>
        <v/>
      </c>
      <c r="T125" s="23">
        <f t="shared" si="81"/>
        <v>100</v>
      </c>
      <c r="U125" s="23">
        <f t="shared" si="81"/>
        <v>92.415229030339091</v>
      </c>
      <c r="V125" s="23">
        <f t="shared" si="81"/>
        <v>129.67422950698128</v>
      </c>
      <c r="W125" s="23">
        <f t="shared" si="81"/>
        <v>149.71299155146644</v>
      </c>
      <c r="X125" s="23">
        <f t="shared" si="81"/>
        <v>132.54475101052267</v>
      </c>
      <c r="Y125" s="23">
        <f t="shared" ref="Y125:Z125" si="82">IFERROR(Y8/Y47*100,"")</f>
        <v>161.62701141221342</v>
      </c>
      <c r="Z125" s="23">
        <f t="shared" si="82"/>
        <v>155.79313703579624</v>
      </c>
      <c r="AA125" s="23">
        <f t="shared" ref="AA125" si="83">IFERROR(AA8/AA47*100,"")</f>
        <v>172.93038210973381</v>
      </c>
    </row>
    <row r="126" spans="1:27" s="65" customFormat="1" ht="15" customHeight="1" x14ac:dyDescent="0.5">
      <c r="B126" s="64" t="s">
        <v>51</v>
      </c>
      <c r="C126" s="20" t="s">
        <v>145</v>
      </c>
      <c r="D126" s="23" t="s">
        <v>364</v>
      </c>
      <c r="E126" s="23" t="str">
        <f t="shared" ref="E126:X126" si="84">IFERROR(E9/E48*100,"")</f>
        <v/>
      </c>
      <c r="F126" s="23" t="str">
        <f t="shared" si="84"/>
        <v/>
      </c>
      <c r="G126" s="23" t="str">
        <f t="shared" si="84"/>
        <v/>
      </c>
      <c r="H126" s="23" t="str">
        <f t="shared" si="84"/>
        <v/>
      </c>
      <c r="I126" s="23" t="str">
        <f t="shared" si="84"/>
        <v/>
      </c>
      <c r="J126" s="23" t="str">
        <f t="shared" si="84"/>
        <v/>
      </c>
      <c r="K126" s="23" t="str">
        <f t="shared" si="84"/>
        <v/>
      </c>
      <c r="L126" s="23" t="str">
        <f t="shared" si="84"/>
        <v/>
      </c>
      <c r="M126" s="23" t="str">
        <f t="shared" si="84"/>
        <v/>
      </c>
      <c r="N126" s="23" t="str">
        <f t="shared" si="84"/>
        <v/>
      </c>
      <c r="O126" s="23" t="str">
        <f t="shared" si="84"/>
        <v/>
      </c>
      <c r="P126" s="23" t="str">
        <f t="shared" si="84"/>
        <v/>
      </c>
      <c r="Q126" s="23" t="str">
        <f t="shared" si="84"/>
        <v/>
      </c>
      <c r="R126" s="23" t="str">
        <f t="shared" si="84"/>
        <v/>
      </c>
      <c r="S126" s="23" t="str">
        <f t="shared" si="84"/>
        <v/>
      </c>
      <c r="T126" s="23">
        <f t="shared" si="84"/>
        <v>100</v>
      </c>
      <c r="U126" s="23">
        <f t="shared" si="84"/>
        <v>108.75912408759123</v>
      </c>
      <c r="V126" s="23">
        <f t="shared" si="84"/>
        <v>108.87996755879968</v>
      </c>
      <c r="W126" s="23">
        <f t="shared" si="84"/>
        <v>87.131636975098957</v>
      </c>
      <c r="X126" s="23">
        <f t="shared" si="84"/>
        <v>73.374010084293843</v>
      </c>
      <c r="Y126" s="23">
        <f t="shared" ref="Y126:Z126" si="85">IFERROR(Y9/Y48*100,"")</f>
        <v>90.403205923185155</v>
      </c>
      <c r="Z126" s="23">
        <f t="shared" si="85"/>
        <v>79.360402800144612</v>
      </c>
      <c r="AA126" s="23">
        <f t="shared" ref="AA126" si="86">IFERROR(AA9/AA48*100,"")</f>
        <v>77.390671451811073</v>
      </c>
    </row>
    <row r="127" spans="1:27" s="65" customFormat="1" ht="15" customHeight="1" x14ac:dyDescent="0.5">
      <c r="B127" s="64" t="s">
        <v>52</v>
      </c>
      <c r="C127" s="20" t="s">
        <v>146</v>
      </c>
      <c r="D127" s="23" t="s">
        <v>364</v>
      </c>
      <c r="E127" s="23" t="str">
        <f t="shared" ref="E127:X127" si="87">IFERROR(E10/E49*100,"")</f>
        <v/>
      </c>
      <c r="F127" s="23" t="str">
        <f t="shared" si="87"/>
        <v/>
      </c>
      <c r="G127" s="23" t="str">
        <f t="shared" si="87"/>
        <v/>
      </c>
      <c r="H127" s="23" t="str">
        <f t="shared" si="87"/>
        <v/>
      </c>
      <c r="I127" s="23" t="str">
        <f t="shared" si="87"/>
        <v/>
      </c>
      <c r="J127" s="23" t="str">
        <f t="shared" si="87"/>
        <v/>
      </c>
      <c r="K127" s="23" t="str">
        <f t="shared" si="87"/>
        <v/>
      </c>
      <c r="L127" s="23" t="str">
        <f t="shared" si="87"/>
        <v/>
      </c>
      <c r="M127" s="23" t="str">
        <f t="shared" si="87"/>
        <v/>
      </c>
      <c r="N127" s="23" t="str">
        <f t="shared" si="87"/>
        <v/>
      </c>
      <c r="O127" s="23" t="str">
        <f t="shared" si="87"/>
        <v/>
      </c>
      <c r="P127" s="23" t="str">
        <f t="shared" si="87"/>
        <v/>
      </c>
      <c r="Q127" s="23" t="str">
        <f t="shared" si="87"/>
        <v/>
      </c>
      <c r="R127" s="23" t="str">
        <f t="shared" si="87"/>
        <v/>
      </c>
      <c r="S127" s="23" t="str">
        <f t="shared" si="87"/>
        <v/>
      </c>
      <c r="T127" s="23">
        <f t="shared" si="87"/>
        <v>100</v>
      </c>
      <c r="U127" s="23">
        <f t="shared" si="87"/>
        <v>145.91030867792662</v>
      </c>
      <c r="V127" s="23">
        <f t="shared" si="87"/>
        <v>160.06468659114333</v>
      </c>
      <c r="W127" s="23">
        <f t="shared" si="87"/>
        <v>158.62355315119331</v>
      </c>
      <c r="X127" s="23">
        <f t="shared" si="87"/>
        <v>98.918541995827979</v>
      </c>
      <c r="Y127" s="23">
        <f t="shared" ref="Y127:Z127" si="88">IFERROR(Y10/Y49*100,"")</f>
        <v>58.164333618940866</v>
      </c>
      <c r="Z127" s="23">
        <f t="shared" si="88"/>
        <v>59.444037566553952</v>
      </c>
      <c r="AA127" s="23">
        <f t="shared" ref="AA127" si="89">IFERROR(AA10/AA49*100,"")</f>
        <v>64.169720486223838</v>
      </c>
    </row>
    <row r="128" spans="1:27" s="58" customFormat="1" ht="15" customHeight="1" x14ac:dyDescent="0.4">
      <c r="B128" s="61" t="s">
        <v>171</v>
      </c>
      <c r="C128" s="13" t="s">
        <v>147</v>
      </c>
      <c r="D128" s="11" t="s">
        <v>364</v>
      </c>
      <c r="E128" s="11" t="str">
        <f t="shared" ref="E128:X128" si="90">IFERROR(E11/E50*100,"")</f>
        <v/>
      </c>
      <c r="F128" s="11" t="str">
        <f t="shared" si="90"/>
        <v/>
      </c>
      <c r="G128" s="11" t="str">
        <f t="shared" si="90"/>
        <v/>
      </c>
      <c r="H128" s="11" t="str">
        <f t="shared" si="90"/>
        <v/>
      </c>
      <c r="I128" s="11" t="str">
        <f t="shared" si="90"/>
        <v/>
      </c>
      <c r="J128" s="11" t="str">
        <f t="shared" si="90"/>
        <v/>
      </c>
      <c r="K128" s="11" t="str">
        <f t="shared" si="90"/>
        <v/>
      </c>
      <c r="L128" s="11" t="str">
        <f t="shared" si="90"/>
        <v/>
      </c>
      <c r="M128" s="11" t="str">
        <f t="shared" si="90"/>
        <v/>
      </c>
      <c r="N128" s="11" t="str">
        <f t="shared" si="90"/>
        <v/>
      </c>
      <c r="O128" s="11" t="str">
        <f t="shared" si="90"/>
        <v/>
      </c>
      <c r="P128" s="11" t="str">
        <f t="shared" si="90"/>
        <v/>
      </c>
      <c r="Q128" s="11" t="str">
        <f t="shared" si="90"/>
        <v/>
      </c>
      <c r="R128" s="11" t="str">
        <f t="shared" si="90"/>
        <v/>
      </c>
      <c r="S128" s="11" t="str">
        <f t="shared" si="90"/>
        <v/>
      </c>
      <c r="T128" s="11">
        <f t="shared" si="90"/>
        <v>100</v>
      </c>
      <c r="U128" s="11">
        <f t="shared" si="90"/>
        <v>145.91030867792662</v>
      </c>
      <c r="V128" s="11">
        <f t="shared" si="90"/>
        <v>160.06468659114333</v>
      </c>
      <c r="W128" s="11">
        <f t="shared" si="90"/>
        <v>158.62355315119331</v>
      </c>
      <c r="X128" s="11">
        <f t="shared" si="90"/>
        <v>98.918541995827979</v>
      </c>
      <c r="Y128" s="11">
        <f t="shared" ref="Y128:Z128" si="91">IFERROR(Y11/Y50*100,"")</f>
        <v>58.164333618940866</v>
      </c>
      <c r="Z128" s="11">
        <f t="shared" si="91"/>
        <v>59.444037566553952</v>
      </c>
      <c r="AA128" s="11">
        <f t="shared" ref="AA128" si="92">IFERROR(AA11/AA50*100,"")</f>
        <v>64.169720486223838</v>
      </c>
    </row>
    <row r="129" spans="2:27" s="58" customFormat="1" ht="15" customHeight="1" x14ac:dyDescent="0.4">
      <c r="B129" s="61" t="s">
        <v>172</v>
      </c>
      <c r="C129" s="13" t="s">
        <v>148</v>
      </c>
      <c r="D129" s="11" t="s">
        <v>364</v>
      </c>
      <c r="E129" s="11" t="str">
        <f t="shared" ref="E129:X129" si="93">IFERROR(E12/E51*100,"")</f>
        <v/>
      </c>
      <c r="F129" s="11" t="str">
        <f t="shared" si="93"/>
        <v/>
      </c>
      <c r="G129" s="11" t="str">
        <f t="shared" si="93"/>
        <v/>
      </c>
      <c r="H129" s="11" t="str">
        <f t="shared" si="93"/>
        <v/>
      </c>
      <c r="I129" s="11" t="str">
        <f t="shared" si="93"/>
        <v/>
      </c>
      <c r="J129" s="11" t="str">
        <f t="shared" si="93"/>
        <v/>
      </c>
      <c r="K129" s="11" t="str">
        <f t="shared" si="93"/>
        <v/>
      </c>
      <c r="L129" s="11" t="str">
        <f t="shared" si="93"/>
        <v/>
      </c>
      <c r="M129" s="11" t="str">
        <f t="shared" si="93"/>
        <v/>
      </c>
      <c r="N129" s="11" t="str">
        <f t="shared" si="93"/>
        <v/>
      </c>
      <c r="O129" s="11" t="str">
        <f t="shared" si="93"/>
        <v/>
      </c>
      <c r="P129" s="11" t="str">
        <f t="shared" si="93"/>
        <v/>
      </c>
      <c r="Q129" s="11" t="str">
        <f t="shared" si="93"/>
        <v/>
      </c>
      <c r="R129" s="11" t="str">
        <f t="shared" si="93"/>
        <v/>
      </c>
      <c r="S129" s="11" t="str">
        <f t="shared" si="93"/>
        <v/>
      </c>
      <c r="T129" s="11" t="str">
        <f t="shared" si="93"/>
        <v/>
      </c>
      <c r="U129" s="11" t="str">
        <f t="shared" si="93"/>
        <v/>
      </c>
      <c r="V129" s="11" t="str">
        <f t="shared" si="93"/>
        <v/>
      </c>
      <c r="W129" s="11" t="str">
        <f t="shared" si="93"/>
        <v/>
      </c>
      <c r="X129" s="11" t="str">
        <f t="shared" si="93"/>
        <v/>
      </c>
      <c r="Y129" s="11" t="str">
        <f t="shared" ref="Y129:Z129" si="94">IFERROR(Y12/Y51*100,"")</f>
        <v/>
      </c>
      <c r="Z129" s="11" t="str">
        <f t="shared" si="94"/>
        <v/>
      </c>
      <c r="AA129" s="11" t="str">
        <f t="shared" ref="AA129" si="95">IFERROR(AA12/AA51*100,"")</f>
        <v/>
      </c>
    </row>
    <row r="130" spans="2:27" s="65" customFormat="1" ht="15" customHeight="1" x14ac:dyDescent="0.5">
      <c r="B130" s="64" t="s">
        <v>53</v>
      </c>
      <c r="C130" s="20" t="s">
        <v>149</v>
      </c>
      <c r="D130" s="23" t="s">
        <v>364</v>
      </c>
      <c r="E130" s="23" t="str">
        <f t="shared" ref="E130:X130" si="96">IFERROR(E13/E52*100,"")</f>
        <v/>
      </c>
      <c r="F130" s="23" t="str">
        <f t="shared" si="96"/>
        <v/>
      </c>
      <c r="G130" s="23" t="str">
        <f t="shared" si="96"/>
        <v/>
      </c>
      <c r="H130" s="23" t="str">
        <f t="shared" si="96"/>
        <v/>
      </c>
      <c r="I130" s="23" t="str">
        <f t="shared" si="96"/>
        <v/>
      </c>
      <c r="J130" s="23" t="str">
        <f t="shared" si="96"/>
        <v/>
      </c>
      <c r="K130" s="23" t="str">
        <f t="shared" si="96"/>
        <v/>
      </c>
      <c r="L130" s="23" t="str">
        <f t="shared" si="96"/>
        <v/>
      </c>
      <c r="M130" s="23" t="str">
        <f t="shared" si="96"/>
        <v/>
      </c>
      <c r="N130" s="23" t="str">
        <f t="shared" si="96"/>
        <v/>
      </c>
      <c r="O130" s="23" t="str">
        <f t="shared" si="96"/>
        <v/>
      </c>
      <c r="P130" s="23" t="str">
        <f t="shared" si="96"/>
        <v/>
      </c>
      <c r="Q130" s="23" t="str">
        <f t="shared" si="96"/>
        <v/>
      </c>
      <c r="R130" s="23" t="str">
        <f t="shared" si="96"/>
        <v/>
      </c>
      <c r="S130" s="23" t="str">
        <f t="shared" si="96"/>
        <v/>
      </c>
      <c r="T130" s="23">
        <f t="shared" si="96"/>
        <v>100</v>
      </c>
      <c r="U130" s="23">
        <f t="shared" si="96"/>
        <v>98.104838709677423</v>
      </c>
      <c r="V130" s="23">
        <f t="shared" si="96"/>
        <v>103.97018137986453</v>
      </c>
      <c r="W130" s="23">
        <f t="shared" si="96"/>
        <v>72.894649389660586</v>
      </c>
      <c r="X130" s="23">
        <f t="shared" si="96"/>
        <v>73.924962455238827</v>
      </c>
      <c r="Y130" s="23">
        <f t="shared" ref="Y130:Z130" si="97">IFERROR(Y13/Y52*100,"")</f>
        <v>71.156847121011822</v>
      </c>
      <c r="Z130" s="23">
        <f t="shared" si="97"/>
        <v>75.128392076603177</v>
      </c>
      <c r="AA130" s="23">
        <f t="shared" ref="AA130" si="98">IFERROR(AA13/AA52*100,"")</f>
        <v>84.931519449185345</v>
      </c>
    </row>
    <row r="131" spans="2:27" s="65" customFormat="1" ht="15" customHeight="1" x14ac:dyDescent="0.5">
      <c r="B131" s="64" t="s">
        <v>173</v>
      </c>
      <c r="C131" s="20" t="s">
        <v>150</v>
      </c>
      <c r="D131" s="23" t="s">
        <v>364</v>
      </c>
      <c r="E131" s="23" t="str">
        <f t="shared" ref="E131:X131" si="99">IFERROR(E14/E53*100,"")</f>
        <v/>
      </c>
      <c r="F131" s="23" t="str">
        <f t="shared" si="99"/>
        <v/>
      </c>
      <c r="G131" s="23" t="str">
        <f t="shared" si="99"/>
        <v/>
      </c>
      <c r="H131" s="23" t="str">
        <f t="shared" si="99"/>
        <v/>
      </c>
      <c r="I131" s="23" t="str">
        <f t="shared" si="99"/>
        <v/>
      </c>
      <c r="J131" s="23" t="str">
        <f t="shared" si="99"/>
        <v/>
      </c>
      <c r="K131" s="23" t="str">
        <f t="shared" si="99"/>
        <v/>
      </c>
      <c r="L131" s="23" t="str">
        <f t="shared" si="99"/>
        <v/>
      </c>
      <c r="M131" s="23" t="str">
        <f t="shared" si="99"/>
        <v/>
      </c>
      <c r="N131" s="23" t="str">
        <f t="shared" si="99"/>
        <v/>
      </c>
      <c r="O131" s="23" t="str">
        <f t="shared" si="99"/>
        <v/>
      </c>
      <c r="P131" s="23" t="str">
        <f t="shared" si="99"/>
        <v/>
      </c>
      <c r="Q131" s="23" t="str">
        <f t="shared" si="99"/>
        <v/>
      </c>
      <c r="R131" s="23" t="str">
        <f t="shared" si="99"/>
        <v/>
      </c>
      <c r="S131" s="23" t="str">
        <f t="shared" si="99"/>
        <v/>
      </c>
      <c r="T131" s="23" t="str">
        <f t="shared" si="99"/>
        <v/>
      </c>
      <c r="U131" s="23" t="str">
        <f t="shared" si="99"/>
        <v/>
      </c>
      <c r="V131" s="23" t="str">
        <f t="shared" si="99"/>
        <v/>
      </c>
      <c r="W131" s="23" t="str">
        <f t="shared" si="99"/>
        <v/>
      </c>
      <c r="X131" s="23" t="str">
        <f t="shared" si="99"/>
        <v/>
      </c>
      <c r="Y131" s="23" t="str">
        <f t="shared" ref="Y131:Z131" si="100">IFERROR(Y14/Y53*100,"")</f>
        <v/>
      </c>
      <c r="Z131" s="23" t="str">
        <f t="shared" si="100"/>
        <v/>
      </c>
      <c r="AA131" s="23" t="str">
        <f t="shared" ref="AA131" si="101">IFERROR(AA14/AA53*100,"")</f>
        <v/>
      </c>
    </row>
    <row r="132" spans="2:27" s="65" customFormat="1" ht="15" customHeight="1" x14ac:dyDescent="0.5">
      <c r="B132" s="64" t="s">
        <v>174</v>
      </c>
      <c r="C132" s="20" t="s">
        <v>151</v>
      </c>
      <c r="D132" s="23" t="s">
        <v>364</v>
      </c>
      <c r="E132" s="23" t="str">
        <f t="shared" ref="E132:X132" si="102">IFERROR(E15/E54*100,"")</f>
        <v/>
      </c>
      <c r="F132" s="23" t="str">
        <f t="shared" si="102"/>
        <v/>
      </c>
      <c r="G132" s="23" t="str">
        <f t="shared" si="102"/>
        <v/>
      </c>
      <c r="H132" s="23" t="str">
        <f t="shared" si="102"/>
        <v/>
      </c>
      <c r="I132" s="23" t="str">
        <f t="shared" si="102"/>
        <v/>
      </c>
      <c r="J132" s="23" t="str">
        <f t="shared" si="102"/>
        <v/>
      </c>
      <c r="K132" s="23" t="str">
        <f t="shared" si="102"/>
        <v/>
      </c>
      <c r="L132" s="23" t="str">
        <f t="shared" si="102"/>
        <v/>
      </c>
      <c r="M132" s="23" t="str">
        <f t="shared" si="102"/>
        <v/>
      </c>
      <c r="N132" s="23" t="str">
        <f t="shared" si="102"/>
        <v/>
      </c>
      <c r="O132" s="23" t="str">
        <f t="shared" si="102"/>
        <v/>
      </c>
      <c r="P132" s="23" t="str">
        <f t="shared" si="102"/>
        <v/>
      </c>
      <c r="Q132" s="23" t="str">
        <f t="shared" si="102"/>
        <v/>
      </c>
      <c r="R132" s="23" t="str">
        <f t="shared" si="102"/>
        <v/>
      </c>
      <c r="S132" s="23" t="str">
        <f t="shared" si="102"/>
        <v/>
      </c>
      <c r="T132" s="23">
        <f t="shared" si="102"/>
        <v>100</v>
      </c>
      <c r="U132" s="23">
        <f t="shared" si="102"/>
        <v>100.99727161539185</v>
      </c>
      <c r="V132" s="23">
        <f t="shared" si="102"/>
        <v>101.00922183388744</v>
      </c>
      <c r="W132" s="23">
        <f t="shared" si="102"/>
        <v>107.09664820883114</v>
      </c>
      <c r="X132" s="23">
        <f t="shared" si="102"/>
        <v>96.395281239341458</v>
      </c>
      <c r="Y132" s="23">
        <f t="shared" ref="Y132:Z132" si="103">IFERROR(Y15/Y54*100,"")</f>
        <v>105.7097409699912</v>
      </c>
      <c r="Z132" s="23">
        <f t="shared" si="103"/>
        <v>143.89408706909813</v>
      </c>
      <c r="AA132" s="23">
        <f t="shared" ref="AA132" si="104">IFERROR(AA15/AA54*100,"")</f>
        <v>130.37796922762871</v>
      </c>
    </row>
    <row r="133" spans="2:27" s="65" customFormat="1" ht="15" customHeight="1" x14ac:dyDescent="0.5">
      <c r="B133" s="64" t="s">
        <v>175</v>
      </c>
      <c r="C133" s="20" t="s">
        <v>152</v>
      </c>
      <c r="D133" s="23" t="s">
        <v>364</v>
      </c>
      <c r="E133" s="23" t="str">
        <f t="shared" ref="E133:X133" si="105">IFERROR(E16/E55*100,"")</f>
        <v/>
      </c>
      <c r="F133" s="23" t="str">
        <f t="shared" si="105"/>
        <v/>
      </c>
      <c r="G133" s="23" t="str">
        <f t="shared" si="105"/>
        <v/>
      </c>
      <c r="H133" s="23" t="str">
        <f t="shared" si="105"/>
        <v/>
      </c>
      <c r="I133" s="23" t="str">
        <f t="shared" si="105"/>
        <v/>
      </c>
      <c r="J133" s="23" t="str">
        <f t="shared" si="105"/>
        <v/>
      </c>
      <c r="K133" s="23" t="str">
        <f t="shared" si="105"/>
        <v/>
      </c>
      <c r="L133" s="23" t="str">
        <f t="shared" si="105"/>
        <v/>
      </c>
      <c r="M133" s="23" t="str">
        <f t="shared" si="105"/>
        <v/>
      </c>
      <c r="N133" s="23" t="str">
        <f t="shared" si="105"/>
        <v/>
      </c>
      <c r="O133" s="23" t="str">
        <f t="shared" si="105"/>
        <v/>
      </c>
      <c r="P133" s="23" t="str">
        <f t="shared" si="105"/>
        <v/>
      </c>
      <c r="Q133" s="23" t="str">
        <f t="shared" si="105"/>
        <v/>
      </c>
      <c r="R133" s="23" t="str">
        <f t="shared" si="105"/>
        <v/>
      </c>
      <c r="S133" s="23" t="str">
        <f t="shared" si="105"/>
        <v/>
      </c>
      <c r="T133" s="23">
        <f t="shared" si="105"/>
        <v>100</v>
      </c>
      <c r="U133" s="23">
        <f t="shared" si="105"/>
        <v>100.59327224849865</v>
      </c>
      <c r="V133" s="23">
        <f t="shared" si="105"/>
        <v>110.90054286014821</v>
      </c>
      <c r="W133" s="23">
        <f t="shared" si="105"/>
        <v>114.88396357243332</v>
      </c>
      <c r="X133" s="23">
        <f t="shared" si="105"/>
        <v>114.72054558627237</v>
      </c>
      <c r="Y133" s="23">
        <f t="shared" ref="Y133:Z133" si="106">IFERROR(Y16/Y55*100,"")</f>
        <v>111.08972842887025</v>
      </c>
      <c r="Z133" s="23">
        <f t="shared" si="106"/>
        <v>120.7878717704161</v>
      </c>
      <c r="AA133" s="23">
        <f t="shared" ref="AA133" si="107">IFERROR(AA16/AA55*100,"")</f>
        <v>129.10697531742744</v>
      </c>
    </row>
    <row r="134" spans="2:27" s="63" customFormat="1" ht="15" customHeight="1" x14ac:dyDescent="0.5">
      <c r="B134" s="62" t="s">
        <v>55</v>
      </c>
      <c r="C134" s="18" t="s">
        <v>153</v>
      </c>
      <c r="D134" s="22" t="s">
        <v>364</v>
      </c>
      <c r="E134" s="22" t="str">
        <f t="shared" ref="E134:X134" si="108">IFERROR(E17/E56*100,"")</f>
        <v/>
      </c>
      <c r="F134" s="22" t="str">
        <f t="shared" si="108"/>
        <v/>
      </c>
      <c r="G134" s="22" t="str">
        <f t="shared" si="108"/>
        <v/>
      </c>
      <c r="H134" s="22" t="str">
        <f t="shared" si="108"/>
        <v/>
      </c>
      <c r="I134" s="22" t="str">
        <f t="shared" si="108"/>
        <v/>
      </c>
      <c r="J134" s="22" t="str">
        <f t="shared" si="108"/>
        <v/>
      </c>
      <c r="K134" s="22" t="str">
        <f t="shared" si="108"/>
        <v/>
      </c>
      <c r="L134" s="22" t="str">
        <f t="shared" si="108"/>
        <v/>
      </c>
      <c r="M134" s="22" t="str">
        <f t="shared" si="108"/>
        <v/>
      </c>
      <c r="N134" s="22" t="str">
        <f t="shared" si="108"/>
        <v/>
      </c>
      <c r="O134" s="22" t="str">
        <f t="shared" si="108"/>
        <v/>
      </c>
      <c r="P134" s="22" t="str">
        <f t="shared" si="108"/>
        <v/>
      </c>
      <c r="Q134" s="22" t="str">
        <f t="shared" si="108"/>
        <v/>
      </c>
      <c r="R134" s="22" t="str">
        <f t="shared" si="108"/>
        <v/>
      </c>
      <c r="S134" s="22" t="str">
        <f t="shared" si="108"/>
        <v/>
      </c>
      <c r="T134" s="22">
        <f t="shared" si="108"/>
        <v>100</v>
      </c>
      <c r="U134" s="22">
        <f t="shared" si="108"/>
        <v>106.59099010763346</v>
      </c>
      <c r="V134" s="22">
        <f t="shared" si="108"/>
        <v>104.85783573500389</v>
      </c>
      <c r="W134" s="22">
        <f t="shared" si="108"/>
        <v>102.6273591874122</v>
      </c>
      <c r="X134" s="22">
        <f t="shared" si="108"/>
        <v>123.31437482137322</v>
      </c>
      <c r="Y134" s="22">
        <f t="shared" ref="Y134:Z134" si="109">IFERROR(Y17/Y56*100,"")</f>
        <v>134.49778617624025</v>
      </c>
      <c r="Z134" s="22">
        <f t="shared" si="109"/>
        <v>127.98813375329487</v>
      </c>
      <c r="AA134" s="22">
        <f t="shared" ref="AA134" si="110">IFERROR(AA17/AA56*100,"")</f>
        <v>140.02431574503942</v>
      </c>
    </row>
    <row r="135" spans="2:27" s="63" customFormat="1" ht="15" customHeight="1" x14ac:dyDescent="0.5">
      <c r="B135" s="62" t="s">
        <v>65</v>
      </c>
      <c r="C135" s="18" t="s">
        <v>154</v>
      </c>
      <c r="D135" s="22" t="s">
        <v>364</v>
      </c>
      <c r="E135" s="22" t="str">
        <f t="shared" ref="E135:X135" si="111">IFERROR(E18/E57*100,"")</f>
        <v/>
      </c>
      <c r="F135" s="22" t="str">
        <f t="shared" si="111"/>
        <v/>
      </c>
      <c r="G135" s="22" t="str">
        <f t="shared" si="111"/>
        <v/>
      </c>
      <c r="H135" s="22" t="str">
        <f t="shared" si="111"/>
        <v/>
      </c>
      <c r="I135" s="22" t="str">
        <f t="shared" si="111"/>
        <v/>
      </c>
      <c r="J135" s="22" t="str">
        <f t="shared" si="111"/>
        <v/>
      </c>
      <c r="K135" s="22" t="str">
        <f t="shared" si="111"/>
        <v/>
      </c>
      <c r="L135" s="22" t="str">
        <f t="shared" si="111"/>
        <v/>
      </c>
      <c r="M135" s="22" t="str">
        <f t="shared" si="111"/>
        <v/>
      </c>
      <c r="N135" s="22" t="str">
        <f t="shared" si="111"/>
        <v/>
      </c>
      <c r="O135" s="22" t="str">
        <f t="shared" si="111"/>
        <v/>
      </c>
      <c r="P135" s="22" t="str">
        <f t="shared" si="111"/>
        <v/>
      </c>
      <c r="Q135" s="22" t="str">
        <f t="shared" si="111"/>
        <v/>
      </c>
      <c r="R135" s="22" t="str">
        <f t="shared" si="111"/>
        <v/>
      </c>
      <c r="S135" s="22" t="str">
        <f t="shared" si="111"/>
        <v/>
      </c>
      <c r="T135" s="22">
        <f t="shared" si="111"/>
        <v>100</v>
      </c>
      <c r="U135" s="22">
        <f t="shared" si="111"/>
        <v>100.43075308574183</v>
      </c>
      <c r="V135" s="22">
        <f t="shared" si="111"/>
        <v>107.56267395700112</v>
      </c>
      <c r="W135" s="22">
        <f t="shared" si="111"/>
        <v>112.21840839646266</v>
      </c>
      <c r="X135" s="22">
        <f t="shared" si="111"/>
        <v>106.80951467529415</v>
      </c>
      <c r="Y135" s="22">
        <f t="shared" ref="Y135:Z135" si="112">IFERROR(Y18/Y57*100,"")</f>
        <v>107.34949684933068</v>
      </c>
      <c r="Z135" s="22">
        <f t="shared" si="112"/>
        <v>110.60122312751481</v>
      </c>
      <c r="AA135" s="22">
        <f t="shared" ref="AA135" si="113">IFERROR(AA18/AA57*100,"")</f>
        <v>126.07145555579191</v>
      </c>
    </row>
    <row r="136" spans="2:27" s="65" customFormat="1" ht="15" customHeight="1" x14ac:dyDescent="0.5">
      <c r="B136" s="64" t="s">
        <v>67</v>
      </c>
      <c r="C136" s="20" t="s">
        <v>60</v>
      </c>
      <c r="D136" s="23" t="s">
        <v>364</v>
      </c>
      <c r="E136" s="23" t="str">
        <f t="shared" ref="E136:X136" si="114">IFERROR(E19/E58*100,"")</f>
        <v/>
      </c>
      <c r="F136" s="23" t="str">
        <f t="shared" si="114"/>
        <v/>
      </c>
      <c r="G136" s="23" t="str">
        <f t="shared" si="114"/>
        <v/>
      </c>
      <c r="H136" s="23" t="str">
        <f t="shared" si="114"/>
        <v/>
      </c>
      <c r="I136" s="23" t="str">
        <f t="shared" si="114"/>
        <v/>
      </c>
      <c r="J136" s="23" t="str">
        <f t="shared" si="114"/>
        <v/>
      </c>
      <c r="K136" s="23" t="str">
        <f t="shared" si="114"/>
        <v/>
      </c>
      <c r="L136" s="23" t="str">
        <f t="shared" si="114"/>
        <v/>
      </c>
      <c r="M136" s="23" t="str">
        <f t="shared" si="114"/>
        <v/>
      </c>
      <c r="N136" s="23" t="str">
        <f t="shared" si="114"/>
        <v/>
      </c>
      <c r="O136" s="23" t="str">
        <f t="shared" si="114"/>
        <v/>
      </c>
      <c r="P136" s="23" t="str">
        <f t="shared" si="114"/>
        <v/>
      </c>
      <c r="Q136" s="23" t="str">
        <f t="shared" si="114"/>
        <v/>
      </c>
      <c r="R136" s="23" t="str">
        <f t="shared" si="114"/>
        <v/>
      </c>
      <c r="S136" s="23" t="str">
        <f t="shared" si="114"/>
        <v/>
      </c>
      <c r="T136" s="23">
        <f t="shared" si="114"/>
        <v>100</v>
      </c>
      <c r="U136" s="23">
        <f t="shared" si="114"/>
        <v>100.89340101522843</v>
      </c>
      <c r="V136" s="23">
        <f t="shared" si="114"/>
        <v>110.90042941938545</v>
      </c>
      <c r="W136" s="23">
        <f t="shared" si="114"/>
        <v>116.7865217180732</v>
      </c>
      <c r="X136" s="23">
        <f t="shared" si="114"/>
        <v>120.54117288494241</v>
      </c>
      <c r="Y136" s="23">
        <f t="shared" ref="Y136:Z136" si="115">IFERROR(Y19/Y58*100,"")</f>
        <v>118.36196420612173</v>
      </c>
      <c r="Z136" s="23">
        <f t="shared" si="115"/>
        <v>116.7570945284087</v>
      </c>
      <c r="AA136" s="23">
        <f t="shared" ref="AA136" si="116">IFERROR(AA19/AA58*100,"")</f>
        <v>132.18172172788073</v>
      </c>
    </row>
    <row r="137" spans="2:27" s="58" customFormat="1" ht="15" customHeight="1" x14ac:dyDescent="0.4">
      <c r="B137" s="61" t="s">
        <v>176</v>
      </c>
      <c r="C137" s="13" t="s">
        <v>155</v>
      </c>
      <c r="D137" s="11" t="s">
        <v>364</v>
      </c>
      <c r="E137" s="11" t="str">
        <f t="shared" ref="E137:X137" si="117">IFERROR(E20/E59*100,"")</f>
        <v/>
      </c>
      <c r="F137" s="11" t="str">
        <f t="shared" si="117"/>
        <v/>
      </c>
      <c r="G137" s="11" t="str">
        <f t="shared" si="117"/>
        <v/>
      </c>
      <c r="H137" s="11" t="str">
        <f t="shared" si="117"/>
        <v/>
      </c>
      <c r="I137" s="11" t="str">
        <f t="shared" si="117"/>
        <v/>
      </c>
      <c r="J137" s="11" t="str">
        <f t="shared" si="117"/>
        <v/>
      </c>
      <c r="K137" s="11" t="str">
        <f t="shared" si="117"/>
        <v/>
      </c>
      <c r="L137" s="11" t="str">
        <f t="shared" si="117"/>
        <v/>
      </c>
      <c r="M137" s="11" t="str">
        <f t="shared" si="117"/>
        <v/>
      </c>
      <c r="N137" s="11" t="str">
        <f t="shared" si="117"/>
        <v/>
      </c>
      <c r="O137" s="11" t="str">
        <f t="shared" si="117"/>
        <v/>
      </c>
      <c r="P137" s="11" t="str">
        <f t="shared" si="117"/>
        <v/>
      </c>
      <c r="Q137" s="11" t="str">
        <f t="shared" si="117"/>
        <v/>
      </c>
      <c r="R137" s="11" t="str">
        <f t="shared" si="117"/>
        <v/>
      </c>
      <c r="S137" s="11" t="str">
        <f t="shared" si="117"/>
        <v/>
      </c>
      <c r="T137" s="11">
        <f t="shared" si="117"/>
        <v>100</v>
      </c>
      <c r="U137" s="11" t="str">
        <f t="shared" si="117"/>
        <v/>
      </c>
      <c r="V137" s="11" t="str">
        <f t="shared" si="117"/>
        <v/>
      </c>
      <c r="W137" s="11" t="str">
        <f t="shared" si="117"/>
        <v/>
      </c>
      <c r="X137" s="11" t="str">
        <f t="shared" si="117"/>
        <v/>
      </c>
      <c r="Y137" s="11" t="str">
        <f t="shared" ref="Y137:Z137" si="118">IFERROR(Y20/Y59*100,"")</f>
        <v/>
      </c>
      <c r="Z137" s="11" t="str">
        <f t="shared" si="118"/>
        <v/>
      </c>
      <c r="AA137" s="11" t="str">
        <f t="shared" ref="AA137" si="119">IFERROR(AA20/AA59*100,"")</f>
        <v/>
      </c>
    </row>
    <row r="138" spans="2:27" s="58" customFormat="1" ht="15" customHeight="1" x14ac:dyDescent="0.4">
      <c r="B138" s="61" t="s">
        <v>177</v>
      </c>
      <c r="C138" s="13" t="s">
        <v>156</v>
      </c>
      <c r="D138" s="11" t="s">
        <v>364</v>
      </c>
      <c r="E138" s="11" t="str">
        <f t="shared" ref="E138:X138" si="120">IFERROR(E21/E60*100,"")</f>
        <v/>
      </c>
      <c r="F138" s="11" t="str">
        <f t="shared" si="120"/>
        <v/>
      </c>
      <c r="G138" s="11" t="str">
        <f t="shared" si="120"/>
        <v/>
      </c>
      <c r="H138" s="11" t="str">
        <f t="shared" si="120"/>
        <v/>
      </c>
      <c r="I138" s="11" t="str">
        <f t="shared" si="120"/>
        <v/>
      </c>
      <c r="J138" s="11" t="str">
        <f t="shared" si="120"/>
        <v/>
      </c>
      <c r="K138" s="11" t="str">
        <f t="shared" si="120"/>
        <v/>
      </c>
      <c r="L138" s="11" t="str">
        <f t="shared" si="120"/>
        <v/>
      </c>
      <c r="M138" s="11" t="str">
        <f t="shared" si="120"/>
        <v/>
      </c>
      <c r="N138" s="11" t="str">
        <f t="shared" si="120"/>
        <v/>
      </c>
      <c r="O138" s="11" t="str">
        <f t="shared" si="120"/>
        <v/>
      </c>
      <c r="P138" s="11" t="str">
        <f t="shared" si="120"/>
        <v/>
      </c>
      <c r="Q138" s="11" t="str">
        <f t="shared" si="120"/>
        <v/>
      </c>
      <c r="R138" s="11" t="str">
        <f t="shared" si="120"/>
        <v/>
      </c>
      <c r="S138" s="11" t="str">
        <f t="shared" si="120"/>
        <v/>
      </c>
      <c r="T138" s="11" t="str">
        <f t="shared" si="120"/>
        <v/>
      </c>
      <c r="U138" s="11" t="str">
        <f t="shared" si="120"/>
        <v/>
      </c>
      <c r="V138" s="11" t="str">
        <f t="shared" si="120"/>
        <v/>
      </c>
      <c r="W138" s="11" t="str">
        <f t="shared" si="120"/>
        <v/>
      </c>
      <c r="X138" s="11" t="str">
        <f t="shared" si="120"/>
        <v/>
      </c>
      <c r="Y138" s="11" t="str">
        <f t="shared" ref="Y138:Z138" si="121">IFERROR(Y21/Y60*100,"")</f>
        <v/>
      </c>
      <c r="Z138" s="11" t="str">
        <f t="shared" si="121"/>
        <v/>
      </c>
      <c r="AA138" s="11" t="str">
        <f t="shared" ref="AA138" si="122">IFERROR(AA21/AA60*100,"")</f>
        <v/>
      </c>
    </row>
    <row r="139" spans="2:27" s="58" customFormat="1" ht="15" customHeight="1" x14ac:dyDescent="0.4">
      <c r="B139" s="61" t="s">
        <v>178</v>
      </c>
      <c r="C139" s="13" t="s">
        <v>157</v>
      </c>
      <c r="D139" s="11" t="s">
        <v>364</v>
      </c>
      <c r="E139" s="11" t="str">
        <f t="shared" ref="E139:X139" si="123">IFERROR(E22/E61*100,"")</f>
        <v/>
      </c>
      <c r="F139" s="11" t="str">
        <f t="shared" si="123"/>
        <v/>
      </c>
      <c r="G139" s="11" t="str">
        <f t="shared" si="123"/>
        <v/>
      </c>
      <c r="H139" s="11" t="str">
        <f t="shared" si="123"/>
        <v/>
      </c>
      <c r="I139" s="11" t="str">
        <f t="shared" si="123"/>
        <v/>
      </c>
      <c r="J139" s="11" t="str">
        <f t="shared" si="123"/>
        <v/>
      </c>
      <c r="K139" s="11" t="str">
        <f t="shared" si="123"/>
        <v/>
      </c>
      <c r="L139" s="11" t="str">
        <f t="shared" si="123"/>
        <v/>
      </c>
      <c r="M139" s="11" t="str">
        <f t="shared" si="123"/>
        <v/>
      </c>
      <c r="N139" s="11" t="str">
        <f t="shared" si="123"/>
        <v/>
      </c>
      <c r="O139" s="11" t="str">
        <f t="shared" si="123"/>
        <v/>
      </c>
      <c r="P139" s="11" t="str">
        <f t="shared" si="123"/>
        <v/>
      </c>
      <c r="Q139" s="11" t="str">
        <f t="shared" si="123"/>
        <v/>
      </c>
      <c r="R139" s="11" t="str">
        <f t="shared" si="123"/>
        <v/>
      </c>
      <c r="S139" s="11" t="str">
        <f t="shared" si="123"/>
        <v/>
      </c>
      <c r="T139" s="11" t="str">
        <f t="shared" si="123"/>
        <v/>
      </c>
      <c r="U139" s="11" t="str">
        <f t="shared" si="123"/>
        <v/>
      </c>
      <c r="V139" s="11" t="str">
        <f t="shared" si="123"/>
        <v/>
      </c>
      <c r="W139" s="11" t="str">
        <f t="shared" si="123"/>
        <v/>
      </c>
      <c r="X139" s="11" t="str">
        <f t="shared" si="123"/>
        <v/>
      </c>
      <c r="Y139" s="11" t="str">
        <f t="shared" ref="Y139:Z139" si="124">IFERROR(Y22/Y61*100,"")</f>
        <v/>
      </c>
      <c r="Z139" s="11" t="str">
        <f t="shared" si="124"/>
        <v/>
      </c>
      <c r="AA139" s="11" t="str">
        <f t="shared" ref="AA139" si="125">IFERROR(AA22/AA61*100,"")</f>
        <v/>
      </c>
    </row>
    <row r="140" spans="2:27" s="58" customFormat="1" ht="15" customHeight="1" x14ac:dyDescent="0.4">
      <c r="B140" s="61" t="s">
        <v>179</v>
      </c>
      <c r="C140" s="13" t="s">
        <v>158</v>
      </c>
      <c r="D140" s="11" t="s">
        <v>364</v>
      </c>
      <c r="E140" s="11" t="str">
        <f t="shared" ref="E140:X140" si="126">IFERROR(E23/E62*100,"")</f>
        <v/>
      </c>
      <c r="F140" s="11" t="str">
        <f t="shared" si="126"/>
        <v/>
      </c>
      <c r="G140" s="11" t="str">
        <f t="shared" si="126"/>
        <v/>
      </c>
      <c r="H140" s="11" t="str">
        <f t="shared" si="126"/>
        <v/>
      </c>
      <c r="I140" s="11" t="str">
        <f t="shared" si="126"/>
        <v/>
      </c>
      <c r="J140" s="11" t="str">
        <f t="shared" si="126"/>
        <v/>
      </c>
      <c r="K140" s="11" t="str">
        <f t="shared" si="126"/>
        <v/>
      </c>
      <c r="L140" s="11" t="str">
        <f t="shared" si="126"/>
        <v/>
      </c>
      <c r="M140" s="11" t="str">
        <f t="shared" si="126"/>
        <v/>
      </c>
      <c r="N140" s="11" t="str">
        <f t="shared" si="126"/>
        <v/>
      </c>
      <c r="O140" s="11" t="str">
        <f t="shared" si="126"/>
        <v/>
      </c>
      <c r="P140" s="11" t="str">
        <f t="shared" si="126"/>
        <v/>
      </c>
      <c r="Q140" s="11" t="str">
        <f t="shared" si="126"/>
        <v/>
      </c>
      <c r="R140" s="11" t="str">
        <f t="shared" si="126"/>
        <v/>
      </c>
      <c r="S140" s="11" t="str">
        <f t="shared" si="126"/>
        <v/>
      </c>
      <c r="T140" s="11">
        <f t="shared" si="126"/>
        <v>100</v>
      </c>
      <c r="U140" s="11">
        <f t="shared" si="126"/>
        <v>100</v>
      </c>
      <c r="V140" s="11">
        <f t="shared" si="126"/>
        <v>100</v>
      </c>
      <c r="W140" s="11">
        <f t="shared" si="126"/>
        <v>133.33333333333331</v>
      </c>
      <c r="X140" s="11">
        <f t="shared" si="126"/>
        <v>133.33333333333331</v>
      </c>
      <c r="Y140" s="11">
        <f t="shared" ref="Y140:Z140" si="127">IFERROR(Y23/Y62*100,"")</f>
        <v>133.33333333333331</v>
      </c>
      <c r="Z140" s="11">
        <f t="shared" si="127"/>
        <v>135.13996706657255</v>
      </c>
      <c r="AA140" s="11">
        <f t="shared" ref="AA140" si="128">IFERROR(AA23/AA62*100,"")</f>
        <v>156.75690395923505</v>
      </c>
    </row>
    <row r="141" spans="2:27" s="58" customFormat="1" ht="15" customHeight="1" x14ac:dyDescent="0.4">
      <c r="B141" s="61" t="s">
        <v>180</v>
      </c>
      <c r="C141" s="13" t="s">
        <v>159</v>
      </c>
      <c r="D141" s="11" t="s">
        <v>364</v>
      </c>
      <c r="E141" s="11" t="str">
        <f t="shared" ref="E141:X141" si="129">IFERROR(E24/E63*100,"")</f>
        <v/>
      </c>
      <c r="F141" s="11" t="str">
        <f t="shared" si="129"/>
        <v/>
      </c>
      <c r="G141" s="11" t="str">
        <f t="shared" si="129"/>
        <v/>
      </c>
      <c r="H141" s="11" t="str">
        <f t="shared" si="129"/>
        <v/>
      </c>
      <c r="I141" s="11" t="str">
        <f t="shared" si="129"/>
        <v/>
      </c>
      <c r="J141" s="11" t="str">
        <f t="shared" si="129"/>
        <v/>
      </c>
      <c r="K141" s="11" t="str">
        <f t="shared" si="129"/>
        <v/>
      </c>
      <c r="L141" s="11" t="str">
        <f t="shared" si="129"/>
        <v/>
      </c>
      <c r="M141" s="11" t="str">
        <f t="shared" si="129"/>
        <v/>
      </c>
      <c r="N141" s="11" t="str">
        <f t="shared" si="129"/>
        <v/>
      </c>
      <c r="O141" s="11" t="str">
        <f t="shared" si="129"/>
        <v/>
      </c>
      <c r="P141" s="11" t="str">
        <f t="shared" si="129"/>
        <v/>
      </c>
      <c r="Q141" s="11" t="str">
        <f t="shared" si="129"/>
        <v/>
      </c>
      <c r="R141" s="11" t="str">
        <f t="shared" si="129"/>
        <v/>
      </c>
      <c r="S141" s="11" t="str">
        <f t="shared" si="129"/>
        <v/>
      </c>
      <c r="T141" s="11">
        <f t="shared" si="129"/>
        <v>100</v>
      </c>
      <c r="U141" s="11">
        <f t="shared" si="129"/>
        <v>100.89400609549611</v>
      </c>
      <c r="V141" s="11">
        <f t="shared" si="129"/>
        <v>111.09832917860302</v>
      </c>
      <c r="W141" s="11">
        <f t="shared" si="129"/>
        <v>117.01632135800473</v>
      </c>
      <c r="X141" s="11">
        <f t="shared" si="129"/>
        <v>120.73831475024012</v>
      </c>
      <c r="Y141" s="11">
        <f t="shared" ref="Y141:Z141" si="130">IFERROR(Y24/Y63*100,"")</f>
        <v>118.54759027751034</v>
      </c>
      <c r="Z141" s="11">
        <f t="shared" si="130"/>
        <v>116.34103378342911</v>
      </c>
      <c r="AA141" s="11">
        <f t="shared" ref="AA141" si="131">IFERROR(AA24/AA63*100,"")</f>
        <v>130.98881071596148</v>
      </c>
    </row>
    <row r="142" spans="2:27" s="65" customFormat="1" ht="15" customHeight="1" x14ac:dyDescent="0.5">
      <c r="B142" s="64" t="s">
        <v>69</v>
      </c>
      <c r="C142" s="20" t="s">
        <v>160</v>
      </c>
      <c r="D142" s="23" t="s">
        <v>364</v>
      </c>
      <c r="E142" s="23" t="str">
        <f t="shared" ref="E142:X142" si="132">IFERROR(E25/E64*100,"")</f>
        <v/>
      </c>
      <c r="F142" s="23" t="str">
        <f t="shared" si="132"/>
        <v/>
      </c>
      <c r="G142" s="23" t="str">
        <f t="shared" si="132"/>
        <v/>
      </c>
      <c r="H142" s="23" t="str">
        <f t="shared" si="132"/>
        <v/>
      </c>
      <c r="I142" s="23" t="str">
        <f t="shared" si="132"/>
        <v/>
      </c>
      <c r="J142" s="23" t="str">
        <f t="shared" si="132"/>
        <v/>
      </c>
      <c r="K142" s="23" t="str">
        <f t="shared" si="132"/>
        <v/>
      </c>
      <c r="L142" s="23" t="str">
        <f t="shared" si="132"/>
        <v/>
      </c>
      <c r="M142" s="23" t="str">
        <f t="shared" si="132"/>
        <v/>
      </c>
      <c r="N142" s="23" t="str">
        <f t="shared" si="132"/>
        <v/>
      </c>
      <c r="O142" s="23" t="str">
        <f t="shared" si="132"/>
        <v/>
      </c>
      <c r="P142" s="23" t="str">
        <f t="shared" si="132"/>
        <v/>
      </c>
      <c r="Q142" s="23" t="str">
        <f t="shared" si="132"/>
        <v/>
      </c>
      <c r="R142" s="23" t="str">
        <f t="shared" si="132"/>
        <v/>
      </c>
      <c r="S142" s="23" t="str">
        <f t="shared" si="132"/>
        <v/>
      </c>
      <c r="T142" s="23">
        <f t="shared" si="132"/>
        <v>100</v>
      </c>
      <c r="U142" s="23">
        <f t="shared" si="132"/>
        <v>77.950385356454717</v>
      </c>
      <c r="V142" s="23">
        <f t="shared" si="132"/>
        <v>85.597680235925395</v>
      </c>
      <c r="W142" s="23">
        <f t="shared" si="132"/>
        <v>105.712183301002</v>
      </c>
      <c r="X142" s="23">
        <f t="shared" si="132"/>
        <v>68.846012271571126</v>
      </c>
      <c r="Y142" s="23">
        <f t="shared" ref="Y142:Z142" si="133">IFERROR(Y25/Y64*100,"")</f>
        <v>62.09892614893964</v>
      </c>
      <c r="Z142" s="23">
        <f t="shared" si="133"/>
        <v>66.384962748090871</v>
      </c>
      <c r="AA142" s="23">
        <f t="shared" ref="AA142" si="134">IFERROR(AA25/AA64*100,"")</f>
        <v>80.259376355065427</v>
      </c>
    </row>
    <row r="143" spans="2:27" s="65" customFormat="1" ht="15" customHeight="1" x14ac:dyDescent="0.5">
      <c r="B143" s="64" t="s">
        <v>71</v>
      </c>
      <c r="C143" s="20" t="s">
        <v>161</v>
      </c>
      <c r="D143" s="23" t="s">
        <v>364</v>
      </c>
      <c r="E143" s="23" t="str">
        <f t="shared" ref="E143:X143" si="135">IFERROR(E26/E65*100,"")</f>
        <v/>
      </c>
      <c r="F143" s="23" t="str">
        <f t="shared" si="135"/>
        <v/>
      </c>
      <c r="G143" s="23" t="str">
        <f t="shared" si="135"/>
        <v/>
      </c>
      <c r="H143" s="23" t="str">
        <f t="shared" si="135"/>
        <v/>
      </c>
      <c r="I143" s="23" t="str">
        <f t="shared" si="135"/>
        <v/>
      </c>
      <c r="J143" s="23" t="str">
        <f t="shared" si="135"/>
        <v/>
      </c>
      <c r="K143" s="23" t="str">
        <f t="shared" si="135"/>
        <v/>
      </c>
      <c r="L143" s="23" t="str">
        <f t="shared" si="135"/>
        <v/>
      </c>
      <c r="M143" s="23" t="str">
        <f t="shared" si="135"/>
        <v/>
      </c>
      <c r="N143" s="23" t="str">
        <f t="shared" si="135"/>
        <v/>
      </c>
      <c r="O143" s="23" t="str">
        <f t="shared" si="135"/>
        <v/>
      </c>
      <c r="P143" s="23" t="str">
        <f t="shared" si="135"/>
        <v/>
      </c>
      <c r="Q143" s="23" t="str">
        <f t="shared" si="135"/>
        <v/>
      </c>
      <c r="R143" s="23" t="str">
        <f t="shared" si="135"/>
        <v/>
      </c>
      <c r="S143" s="23" t="str">
        <f t="shared" si="135"/>
        <v/>
      </c>
      <c r="T143" s="23">
        <f t="shared" si="135"/>
        <v>100</v>
      </c>
      <c r="U143" s="23">
        <f t="shared" si="135"/>
        <v>88.876501919980171</v>
      </c>
      <c r="V143" s="23">
        <f t="shared" si="135"/>
        <v>86.221200149963636</v>
      </c>
      <c r="W143" s="23">
        <f t="shared" si="135"/>
        <v>86.670809296353355</v>
      </c>
      <c r="X143" s="23">
        <f t="shared" si="135"/>
        <v>85.042726771749642</v>
      </c>
      <c r="Y143" s="23">
        <f t="shared" ref="Y143:Z143" si="136">IFERROR(Y26/Y65*100,"")</f>
        <v>80.746980868489587</v>
      </c>
      <c r="Z143" s="23">
        <f t="shared" si="136"/>
        <v>80.52097150728008</v>
      </c>
      <c r="AA143" s="23">
        <f t="shared" ref="AA143" si="137">IFERROR(AA26/AA65*100,"")</f>
        <v>98.564910839693056</v>
      </c>
    </row>
    <row r="144" spans="2:27" s="65" customFormat="1" ht="15" customHeight="1" x14ac:dyDescent="0.5">
      <c r="B144" s="64" t="s">
        <v>73</v>
      </c>
      <c r="C144" s="20" t="s">
        <v>162</v>
      </c>
      <c r="D144" s="23" t="s">
        <v>364</v>
      </c>
      <c r="E144" s="23" t="str">
        <f t="shared" ref="E144:X144" si="138">IFERROR(E27/E66*100,"")</f>
        <v/>
      </c>
      <c r="F144" s="23" t="str">
        <f t="shared" si="138"/>
        <v/>
      </c>
      <c r="G144" s="23" t="str">
        <f t="shared" si="138"/>
        <v/>
      </c>
      <c r="H144" s="23" t="str">
        <f t="shared" si="138"/>
        <v/>
      </c>
      <c r="I144" s="23" t="str">
        <f t="shared" si="138"/>
        <v/>
      </c>
      <c r="J144" s="23" t="str">
        <f t="shared" si="138"/>
        <v/>
      </c>
      <c r="K144" s="23" t="str">
        <f t="shared" si="138"/>
        <v/>
      </c>
      <c r="L144" s="23" t="str">
        <f t="shared" si="138"/>
        <v/>
      </c>
      <c r="M144" s="23" t="str">
        <f t="shared" si="138"/>
        <v/>
      </c>
      <c r="N144" s="23" t="str">
        <f t="shared" si="138"/>
        <v/>
      </c>
      <c r="O144" s="23" t="str">
        <f t="shared" si="138"/>
        <v/>
      </c>
      <c r="P144" s="23" t="str">
        <f t="shared" si="138"/>
        <v/>
      </c>
      <c r="Q144" s="23" t="str">
        <f t="shared" si="138"/>
        <v/>
      </c>
      <c r="R144" s="23" t="str">
        <f t="shared" si="138"/>
        <v/>
      </c>
      <c r="S144" s="23" t="str">
        <f t="shared" si="138"/>
        <v/>
      </c>
      <c r="T144" s="23">
        <f t="shared" si="138"/>
        <v>100</v>
      </c>
      <c r="U144" s="23">
        <f t="shared" si="138"/>
        <v>98.507462686567152</v>
      </c>
      <c r="V144" s="23">
        <f t="shared" si="138"/>
        <v>119.01584229025519</v>
      </c>
      <c r="W144" s="23">
        <f t="shared" si="138"/>
        <v>119.01584229025519</v>
      </c>
      <c r="X144" s="23">
        <f t="shared" si="138"/>
        <v>107.32805897552353</v>
      </c>
      <c r="Y144" s="23">
        <f t="shared" ref="Y144:Z144" si="139">IFERROR(Y27/Y66*100,"")</f>
        <v>108.15451522707502</v>
      </c>
      <c r="Z144" s="23">
        <f t="shared" si="139"/>
        <v>107.07557441469622</v>
      </c>
      <c r="AA144" s="23">
        <f t="shared" ref="AA144" si="140">IFERROR(AA27/AA66*100,"")</f>
        <v>151.82113195111086</v>
      </c>
    </row>
    <row r="145" spans="2:27" s="65" customFormat="1" ht="15" customHeight="1" x14ac:dyDescent="0.5">
      <c r="B145" s="64" t="s">
        <v>75</v>
      </c>
      <c r="C145" s="20" t="s">
        <v>163</v>
      </c>
      <c r="D145" s="23" t="s">
        <v>364</v>
      </c>
      <c r="E145" s="23" t="str">
        <f t="shared" ref="E145:X145" si="141">IFERROR(E28/E67*100,"")</f>
        <v/>
      </c>
      <c r="F145" s="23" t="str">
        <f t="shared" si="141"/>
        <v/>
      </c>
      <c r="G145" s="23" t="str">
        <f t="shared" si="141"/>
        <v/>
      </c>
      <c r="H145" s="23" t="str">
        <f t="shared" si="141"/>
        <v/>
      </c>
      <c r="I145" s="23" t="str">
        <f t="shared" si="141"/>
        <v/>
      </c>
      <c r="J145" s="23" t="str">
        <f t="shared" si="141"/>
        <v/>
      </c>
      <c r="K145" s="23" t="str">
        <f t="shared" si="141"/>
        <v/>
      </c>
      <c r="L145" s="23" t="str">
        <f t="shared" si="141"/>
        <v/>
      </c>
      <c r="M145" s="23" t="str">
        <f t="shared" si="141"/>
        <v/>
      </c>
      <c r="N145" s="23" t="str">
        <f t="shared" si="141"/>
        <v/>
      </c>
      <c r="O145" s="23" t="str">
        <f t="shared" si="141"/>
        <v/>
      </c>
      <c r="P145" s="23" t="str">
        <f t="shared" si="141"/>
        <v/>
      </c>
      <c r="Q145" s="23" t="str">
        <f t="shared" si="141"/>
        <v/>
      </c>
      <c r="R145" s="23" t="str">
        <f t="shared" si="141"/>
        <v/>
      </c>
      <c r="S145" s="23" t="str">
        <f t="shared" si="141"/>
        <v/>
      </c>
      <c r="T145" s="23">
        <f t="shared" si="141"/>
        <v>100</v>
      </c>
      <c r="U145" s="23">
        <f t="shared" si="141"/>
        <v>128.94536213468871</v>
      </c>
      <c r="V145" s="23">
        <f t="shared" si="141"/>
        <v>137.98612859454263</v>
      </c>
      <c r="W145" s="23">
        <f t="shared" si="141"/>
        <v>137.95166652446403</v>
      </c>
      <c r="X145" s="23">
        <f t="shared" si="141"/>
        <v>118.70353128845524</v>
      </c>
      <c r="Y145" s="23">
        <f t="shared" ref="Y145:Z145" si="142">IFERROR(Y28/Y67*100,"")</f>
        <v>121.0583720725274</v>
      </c>
      <c r="Z145" s="23">
        <f t="shared" si="142"/>
        <v>128.1781785063784</v>
      </c>
      <c r="AA145" s="23">
        <f t="shared" ref="AA145" si="143">IFERROR(AA28/AA67*100,"")</f>
        <v>155.60996865991018</v>
      </c>
    </row>
    <row r="146" spans="2:27" s="65" customFormat="1" ht="15" customHeight="1" x14ac:dyDescent="0.5">
      <c r="B146" s="64" t="s">
        <v>77</v>
      </c>
      <c r="C146" s="20" t="s">
        <v>116</v>
      </c>
      <c r="D146" s="23" t="s">
        <v>364</v>
      </c>
      <c r="E146" s="23" t="str">
        <f t="shared" ref="E146:X146" si="144">IFERROR(E29/E68*100,"")</f>
        <v/>
      </c>
      <c r="F146" s="23" t="str">
        <f t="shared" si="144"/>
        <v/>
      </c>
      <c r="G146" s="23" t="str">
        <f t="shared" si="144"/>
        <v/>
      </c>
      <c r="H146" s="23" t="str">
        <f t="shared" si="144"/>
        <v/>
      </c>
      <c r="I146" s="23" t="str">
        <f t="shared" si="144"/>
        <v/>
      </c>
      <c r="J146" s="23" t="str">
        <f t="shared" si="144"/>
        <v/>
      </c>
      <c r="K146" s="23" t="str">
        <f t="shared" si="144"/>
        <v/>
      </c>
      <c r="L146" s="23" t="str">
        <f t="shared" si="144"/>
        <v/>
      </c>
      <c r="M146" s="23" t="str">
        <f t="shared" si="144"/>
        <v/>
      </c>
      <c r="N146" s="23" t="str">
        <f t="shared" si="144"/>
        <v/>
      </c>
      <c r="O146" s="23" t="str">
        <f t="shared" si="144"/>
        <v/>
      </c>
      <c r="P146" s="23" t="str">
        <f t="shared" si="144"/>
        <v/>
      </c>
      <c r="Q146" s="23" t="str">
        <f t="shared" si="144"/>
        <v/>
      </c>
      <c r="R146" s="23" t="str">
        <f t="shared" si="144"/>
        <v/>
      </c>
      <c r="S146" s="23" t="str">
        <f t="shared" si="144"/>
        <v/>
      </c>
      <c r="T146" s="23">
        <f t="shared" si="144"/>
        <v>100</v>
      </c>
      <c r="U146" s="23">
        <f t="shared" si="144"/>
        <v>103.45579259431494</v>
      </c>
      <c r="V146" s="23">
        <f t="shared" si="144"/>
        <v>114.4170013887779</v>
      </c>
      <c r="W146" s="23">
        <f t="shared" si="144"/>
        <v>116.62614446767977</v>
      </c>
      <c r="X146" s="23">
        <f t="shared" si="144"/>
        <v>111.23670010143938</v>
      </c>
      <c r="Y146" s="23">
        <f t="shared" ref="Y146:Z146" si="145">IFERROR(Y29/Y68*100,"")</f>
        <v>117.70609940943271</v>
      </c>
      <c r="Z146" s="23">
        <f t="shared" si="145"/>
        <v>128.16550547919681</v>
      </c>
      <c r="AA146" s="23">
        <f t="shared" ref="AA146" si="146">IFERROR(AA29/AA68*100,"")</f>
        <v>129.73120842827456</v>
      </c>
    </row>
    <row r="147" spans="2:27" s="58" customFormat="1" ht="15" customHeight="1" x14ac:dyDescent="0.4">
      <c r="B147" s="61" t="s">
        <v>181</v>
      </c>
      <c r="C147" s="13" t="s">
        <v>164</v>
      </c>
      <c r="D147" s="11" t="s">
        <v>364</v>
      </c>
      <c r="E147" s="11" t="str">
        <f t="shared" ref="E147:X147" si="147">IFERROR(E30/E69*100,"")</f>
        <v/>
      </c>
      <c r="F147" s="11" t="str">
        <f t="shared" si="147"/>
        <v/>
      </c>
      <c r="G147" s="11" t="str">
        <f t="shared" si="147"/>
        <v/>
      </c>
      <c r="H147" s="11" t="str">
        <f t="shared" si="147"/>
        <v/>
      </c>
      <c r="I147" s="11" t="str">
        <f t="shared" si="147"/>
        <v/>
      </c>
      <c r="J147" s="11" t="str">
        <f t="shared" si="147"/>
        <v/>
      </c>
      <c r="K147" s="11" t="str">
        <f t="shared" si="147"/>
        <v/>
      </c>
      <c r="L147" s="11" t="str">
        <f t="shared" si="147"/>
        <v/>
      </c>
      <c r="M147" s="11" t="str">
        <f t="shared" si="147"/>
        <v/>
      </c>
      <c r="N147" s="11" t="str">
        <f t="shared" si="147"/>
        <v/>
      </c>
      <c r="O147" s="11" t="str">
        <f t="shared" si="147"/>
        <v/>
      </c>
      <c r="P147" s="11" t="str">
        <f t="shared" si="147"/>
        <v/>
      </c>
      <c r="Q147" s="11" t="str">
        <f t="shared" si="147"/>
        <v/>
      </c>
      <c r="R147" s="11" t="str">
        <f t="shared" si="147"/>
        <v/>
      </c>
      <c r="S147" s="11" t="str">
        <f t="shared" si="147"/>
        <v/>
      </c>
      <c r="T147" s="11">
        <f t="shared" si="147"/>
        <v>100</v>
      </c>
      <c r="U147" s="11">
        <f t="shared" si="147"/>
        <v>82.826086956521735</v>
      </c>
      <c r="V147" s="11">
        <f t="shared" si="147"/>
        <v>72.698879817733058</v>
      </c>
      <c r="W147" s="11">
        <f t="shared" si="147"/>
        <v>72.698879817733044</v>
      </c>
      <c r="X147" s="11">
        <f t="shared" si="147"/>
        <v>72.698879817733058</v>
      </c>
      <c r="Y147" s="11">
        <f t="shared" ref="Y147:Z147" si="148">IFERROR(Y30/Y69*100,"")</f>
        <v>78.616230500571774</v>
      </c>
      <c r="Z147" s="11">
        <f t="shared" si="148"/>
        <v>54.611274622534587</v>
      </c>
      <c r="AA147" s="11">
        <f t="shared" ref="AA147" si="149">IFERROR(AA30/AA69*100,"")</f>
        <v>54.782291140141695</v>
      </c>
    </row>
    <row r="148" spans="2:27" s="58" customFormat="1" ht="15" customHeight="1" x14ac:dyDescent="0.4">
      <c r="B148" s="61" t="s">
        <v>182</v>
      </c>
      <c r="C148" s="13" t="s">
        <v>165</v>
      </c>
      <c r="D148" s="11" t="s">
        <v>364</v>
      </c>
      <c r="E148" s="11" t="str">
        <f t="shared" ref="E148:X148" si="150">IFERROR(E31/E70*100,"")</f>
        <v/>
      </c>
      <c r="F148" s="11" t="str">
        <f t="shared" si="150"/>
        <v/>
      </c>
      <c r="G148" s="11" t="str">
        <f t="shared" si="150"/>
        <v/>
      </c>
      <c r="H148" s="11" t="str">
        <f t="shared" si="150"/>
        <v/>
      </c>
      <c r="I148" s="11" t="str">
        <f t="shared" si="150"/>
        <v/>
      </c>
      <c r="J148" s="11" t="str">
        <f t="shared" si="150"/>
        <v/>
      </c>
      <c r="K148" s="11" t="str">
        <f t="shared" si="150"/>
        <v/>
      </c>
      <c r="L148" s="11" t="str">
        <f t="shared" si="150"/>
        <v/>
      </c>
      <c r="M148" s="11" t="str">
        <f t="shared" si="150"/>
        <v/>
      </c>
      <c r="N148" s="11" t="str">
        <f t="shared" si="150"/>
        <v/>
      </c>
      <c r="O148" s="11" t="str">
        <f t="shared" si="150"/>
        <v/>
      </c>
      <c r="P148" s="11" t="str">
        <f t="shared" si="150"/>
        <v/>
      </c>
      <c r="Q148" s="11" t="str">
        <f t="shared" si="150"/>
        <v/>
      </c>
      <c r="R148" s="11" t="str">
        <f t="shared" si="150"/>
        <v/>
      </c>
      <c r="S148" s="11" t="str">
        <f t="shared" si="150"/>
        <v/>
      </c>
      <c r="T148" s="11">
        <f t="shared" si="150"/>
        <v>100</v>
      </c>
      <c r="U148" s="11">
        <f t="shared" si="150"/>
        <v>99.958344904193268</v>
      </c>
      <c r="V148" s="11">
        <f t="shared" si="150"/>
        <v>119.48245990096491</v>
      </c>
      <c r="W148" s="11">
        <f t="shared" si="150"/>
        <v>125.45299159875131</v>
      </c>
      <c r="X148" s="11">
        <f t="shared" si="150"/>
        <v>126.83730047156514</v>
      </c>
      <c r="Y148" s="11">
        <f t="shared" ref="Y148:Z148" si="151">IFERROR(Y31/Y70*100,"")</f>
        <v>126.57811222984354</v>
      </c>
      <c r="Z148" s="11">
        <f t="shared" si="151"/>
        <v>135.80370925582639</v>
      </c>
      <c r="AA148" s="11">
        <f t="shared" ref="AA148" si="152">IFERROR(AA31/AA70*100,"")</f>
        <v>143.12894040385379</v>
      </c>
    </row>
    <row r="149" spans="2:27" s="58" customFormat="1" ht="15" customHeight="1" x14ac:dyDescent="0.4">
      <c r="B149" s="61" t="s">
        <v>183</v>
      </c>
      <c r="C149" s="13" t="s">
        <v>119</v>
      </c>
      <c r="D149" s="11" t="s">
        <v>364</v>
      </c>
      <c r="E149" s="11" t="str">
        <f t="shared" ref="E149:X149" si="153">IFERROR(E32/E71*100,"")</f>
        <v/>
      </c>
      <c r="F149" s="11" t="str">
        <f t="shared" si="153"/>
        <v/>
      </c>
      <c r="G149" s="11" t="str">
        <f t="shared" si="153"/>
        <v/>
      </c>
      <c r="H149" s="11" t="str">
        <f t="shared" si="153"/>
        <v/>
      </c>
      <c r="I149" s="11" t="str">
        <f t="shared" si="153"/>
        <v/>
      </c>
      <c r="J149" s="11" t="str">
        <f t="shared" si="153"/>
        <v/>
      </c>
      <c r="K149" s="11" t="str">
        <f t="shared" si="153"/>
        <v/>
      </c>
      <c r="L149" s="11" t="str">
        <f t="shared" si="153"/>
        <v/>
      </c>
      <c r="M149" s="11" t="str">
        <f t="shared" si="153"/>
        <v/>
      </c>
      <c r="N149" s="11" t="str">
        <f t="shared" si="153"/>
        <v/>
      </c>
      <c r="O149" s="11" t="str">
        <f t="shared" si="153"/>
        <v/>
      </c>
      <c r="P149" s="11" t="str">
        <f t="shared" si="153"/>
        <v/>
      </c>
      <c r="Q149" s="11" t="str">
        <f t="shared" si="153"/>
        <v/>
      </c>
      <c r="R149" s="11" t="str">
        <f t="shared" si="153"/>
        <v/>
      </c>
      <c r="S149" s="11" t="str">
        <f t="shared" si="153"/>
        <v/>
      </c>
      <c r="T149" s="11">
        <f t="shared" si="153"/>
        <v>100</v>
      </c>
      <c r="U149" s="11">
        <f t="shared" si="153"/>
        <v>106.5192917818033</v>
      </c>
      <c r="V149" s="11">
        <f t="shared" si="153"/>
        <v>115.14513822929902</v>
      </c>
      <c r="W149" s="11">
        <f t="shared" si="153"/>
        <v>115.14513822929902</v>
      </c>
      <c r="X149" s="11">
        <f t="shared" si="153"/>
        <v>103.66893559602677</v>
      </c>
      <c r="Y149" s="11">
        <f t="shared" ref="Y149:Z149" si="154">IFERROR(Y32/Y71*100,"")</f>
        <v>111.83328914690077</v>
      </c>
      <c r="Z149" s="11">
        <f t="shared" si="154"/>
        <v>123.37837345736551</v>
      </c>
      <c r="AA149" s="11">
        <f t="shared" ref="AA149" si="155">IFERROR(AA32/AA71*100,"")</f>
        <v>123.37837345736551</v>
      </c>
    </row>
    <row r="150" spans="2:27" s="65" customFormat="1" ht="15" customHeight="1" x14ac:dyDescent="0.5">
      <c r="B150" s="64" t="s">
        <v>79</v>
      </c>
      <c r="C150" s="20" t="s">
        <v>166</v>
      </c>
      <c r="D150" s="23" t="s">
        <v>364</v>
      </c>
      <c r="E150" s="23" t="str">
        <f t="shared" ref="E150:X150" si="156">IFERROR(E33/E72*100,"")</f>
        <v/>
      </c>
      <c r="F150" s="23" t="str">
        <f t="shared" si="156"/>
        <v/>
      </c>
      <c r="G150" s="23" t="str">
        <f t="shared" si="156"/>
        <v/>
      </c>
      <c r="H150" s="23" t="str">
        <f t="shared" si="156"/>
        <v/>
      </c>
      <c r="I150" s="23" t="str">
        <f t="shared" si="156"/>
        <v/>
      </c>
      <c r="J150" s="23" t="str">
        <f t="shared" si="156"/>
        <v/>
      </c>
      <c r="K150" s="23" t="str">
        <f t="shared" si="156"/>
        <v/>
      </c>
      <c r="L150" s="23" t="str">
        <f t="shared" si="156"/>
        <v/>
      </c>
      <c r="M150" s="23" t="str">
        <f t="shared" si="156"/>
        <v/>
      </c>
      <c r="N150" s="23" t="str">
        <f t="shared" si="156"/>
        <v/>
      </c>
      <c r="O150" s="23" t="str">
        <f t="shared" si="156"/>
        <v/>
      </c>
      <c r="P150" s="23" t="str">
        <f t="shared" si="156"/>
        <v/>
      </c>
      <c r="Q150" s="23" t="str">
        <f t="shared" si="156"/>
        <v/>
      </c>
      <c r="R150" s="23" t="str">
        <f t="shared" si="156"/>
        <v/>
      </c>
      <c r="S150" s="23" t="str">
        <f t="shared" si="156"/>
        <v/>
      </c>
      <c r="T150" s="23">
        <f t="shared" si="156"/>
        <v>100</v>
      </c>
      <c r="U150" s="23">
        <f t="shared" si="156"/>
        <v>100.94429760885481</v>
      </c>
      <c r="V150" s="23">
        <f t="shared" si="156"/>
        <v>106.55445981134883</v>
      </c>
      <c r="W150" s="23">
        <f t="shared" si="156"/>
        <v>110.2806824043592</v>
      </c>
      <c r="X150" s="23">
        <f t="shared" si="156"/>
        <v>109.66957202366491</v>
      </c>
      <c r="Y150" s="23">
        <f t="shared" ref="Y150:Z150" si="157">IFERROR(Y33/Y72*100,"")</f>
        <v>111.42168311038078</v>
      </c>
      <c r="Z150" s="23">
        <f t="shared" si="157"/>
        <v>115.19216910863916</v>
      </c>
      <c r="AA150" s="23">
        <f t="shared" ref="AA150" si="158">IFERROR(AA33/AA72*100,"")</f>
        <v>121.55592711650596</v>
      </c>
    </row>
    <row r="151" spans="2:27" s="63" customFormat="1" ht="15" customHeight="1" x14ac:dyDescent="0.5">
      <c r="B151" s="62" t="s">
        <v>84</v>
      </c>
      <c r="C151" s="18" t="s">
        <v>167</v>
      </c>
      <c r="D151" s="22" t="s">
        <v>364</v>
      </c>
      <c r="E151" s="22" t="str">
        <f t="shared" ref="E151:X151" si="159">IFERROR(E34/E73*100,"")</f>
        <v/>
      </c>
      <c r="F151" s="22" t="str">
        <f t="shared" si="159"/>
        <v/>
      </c>
      <c r="G151" s="22" t="str">
        <f t="shared" si="159"/>
        <v/>
      </c>
      <c r="H151" s="22" t="str">
        <f t="shared" si="159"/>
        <v/>
      </c>
      <c r="I151" s="22" t="str">
        <f t="shared" si="159"/>
        <v/>
      </c>
      <c r="J151" s="22" t="str">
        <f t="shared" si="159"/>
        <v/>
      </c>
      <c r="K151" s="22" t="str">
        <f t="shared" si="159"/>
        <v/>
      </c>
      <c r="L151" s="22" t="str">
        <f t="shared" si="159"/>
        <v/>
      </c>
      <c r="M151" s="22" t="str">
        <f t="shared" si="159"/>
        <v/>
      </c>
      <c r="N151" s="22" t="str">
        <f t="shared" si="159"/>
        <v/>
      </c>
      <c r="O151" s="22" t="str">
        <f t="shared" si="159"/>
        <v/>
      </c>
      <c r="P151" s="22" t="str">
        <f t="shared" si="159"/>
        <v/>
      </c>
      <c r="Q151" s="22" t="str">
        <f t="shared" si="159"/>
        <v/>
      </c>
      <c r="R151" s="22" t="str">
        <f t="shared" si="159"/>
        <v/>
      </c>
      <c r="S151" s="22" t="str">
        <f t="shared" si="159"/>
        <v/>
      </c>
      <c r="T151" s="22">
        <f t="shared" si="159"/>
        <v>100</v>
      </c>
      <c r="U151" s="22">
        <f t="shared" si="159"/>
        <v>100.49396770879059</v>
      </c>
      <c r="V151" s="22">
        <f t="shared" si="159"/>
        <v>100.46380504982749</v>
      </c>
      <c r="W151" s="22">
        <f t="shared" si="159"/>
        <v>100.04543693753074</v>
      </c>
      <c r="X151" s="22">
        <f t="shared" si="159"/>
        <v>100.28950234698006</v>
      </c>
      <c r="Y151" s="22">
        <f t="shared" ref="Y151:Z151" si="160">IFERROR(Y34/Y73*100,"")</f>
        <v>95.57724357883373</v>
      </c>
      <c r="Z151" s="22">
        <f t="shared" si="160"/>
        <v>96.634921304862502</v>
      </c>
      <c r="AA151" s="22">
        <f t="shared" ref="AA151" si="161">IFERROR(AA34/AA73*100,"")</f>
        <v>100.80541006832556</v>
      </c>
    </row>
    <row r="152" spans="2:27" s="65" customFormat="1" ht="15" customHeight="1" x14ac:dyDescent="0.5">
      <c r="B152" s="64" t="s">
        <v>184</v>
      </c>
      <c r="C152" s="20" t="s">
        <v>168</v>
      </c>
      <c r="D152" s="23" t="s">
        <v>364</v>
      </c>
      <c r="E152" s="23" t="str">
        <f t="shared" ref="E152:X152" si="162">IFERROR(E35/E74*100,"")</f>
        <v/>
      </c>
      <c r="F152" s="23" t="str">
        <f t="shared" si="162"/>
        <v/>
      </c>
      <c r="G152" s="23" t="str">
        <f t="shared" si="162"/>
        <v/>
      </c>
      <c r="H152" s="23" t="str">
        <f t="shared" si="162"/>
        <v/>
      </c>
      <c r="I152" s="23" t="str">
        <f t="shared" si="162"/>
        <v/>
      </c>
      <c r="J152" s="23" t="str">
        <f t="shared" si="162"/>
        <v/>
      </c>
      <c r="K152" s="23" t="str">
        <f t="shared" si="162"/>
        <v/>
      </c>
      <c r="L152" s="23" t="str">
        <f t="shared" si="162"/>
        <v/>
      </c>
      <c r="M152" s="23" t="str">
        <f t="shared" si="162"/>
        <v/>
      </c>
      <c r="N152" s="23" t="str">
        <f t="shared" si="162"/>
        <v/>
      </c>
      <c r="O152" s="23" t="str">
        <f t="shared" si="162"/>
        <v/>
      </c>
      <c r="P152" s="23" t="str">
        <f t="shared" si="162"/>
        <v/>
      </c>
      <c r="Q152" s="23" t="str">
        <f t="shared" si="162"/>
        <v/>
      </c>
      <c r="R152" s="23" t="str">
        <f t="shared" si="162"/>
        <v/>
      </c>
      <c r="S152" s="23" t="str">
        <f t="shared" si="162"/>
        <v/>
      </c>
      <c r="T152" s="23">
        <f t="shared" si="162"/>
        <v>100</v>
      </c>
      <c r="U152" s="23">
        <f t="shared" si="162"/>
        <v>100.0947418285173</v>
      </c>
      <c r="V152" s="23">
        <f t="shared" si="162"/>
        <v>99.259409855916488</v>
      </c>
      <c r="W152" s="23">
        <f t="shared" si="162"/>
        <v>98.08148032495599</v>
      </c>
      <c r="X152" s="23">
        <f t="shared" si="162"/>
        <v>98.393704576264867</v>
      </c>
      <c r="Y152" s="23">
        <f t="shared" ref="Y152:Z152" si="163">IFERROR(Y35/Y74*100,"")</f>
        <v>96.863104633520052</v>
      </c>
      <c r="Z152" s="23">
        <f t="shared" si="163"/>
        <v>99.890607504428814</v>
      </c>
      <c r="AA152" s="23">
        <f t="shared" ref="AA152" si="164">IFERROR(AA35/AA74*100,"")</f>
        <v>103.47777847231202</v>
      </c>
    </row>
    <row r="153" spans="2:27" s="65" customFormat="1" ht="15" customHeight="1" x14ac:dyDescent="0.5">
      <c r="B153" s="64" t="s">
        <v>185</v>
      </c>
      <c r="C153" s="20" t="s">
        <v>74</v>
      </c>
      <c r="D153" s="23" t="s">
        <v>364</v>
      </c>
      <c r="E153" s="23" t="str">
        <f t="shared" ref="E153:X153" si="165">IFERROR(E36/E75*100,"")</f>
        <v/>
      </c>
      <c r="F153" s="23" t="str">
        <f t="shared" si="165"/>
        <v/>
      </c>
      <c r="G153" s="23" t="str">
        <f t="shared" si="165"/>
        <v/>
      </c>
      <c r="H153" s="23" t="str">
        <f t="shared" si="165"/>
        <v/>
      </c>
      <c r="I153" s="23" t="str">
        <f t="shared" si="165"/>
        <v/>
      </c>
      <c r="J153" s="23" t="str">
        <f t="shared" si="165"/>
        <v/>
      </c>
      <c r="K153" s="23" t="str">
        <f t="shared" si="165"/>
        <v/>
      </c>
      <c r="L153" s="23" t="str">
        <f t="shared" si="165"/>
        <v/>
      </c>
      <c r="M153" s="23" t="str">
        <f t="shared" si="165"/>
        <v/>
      </c>
      <c r="N153" s="23" t="str">
        <f t="shared" si="165"/>
        <v/>
      </c>
      <c r="O153" s="23" t="str">
        <f t="shared" si="165"/>
        <v/>
      </c>
      <c r="P153" s="23" t="str">
        <f t="shared" si="165"/>
        <v/>
      </c>
      <c r="Q153" s="23" t="str">
        <f t="shared" si="165"/>
        <v/>
      </c>
      <c r="R153" s="23" t="str">
        <f t="shared" si="165"/>
        <v/>
      </c>
      <c r="S153" s="23" t="str">
        <f t="shared" si="165"/>
        <v/>
      </c>
      <c r="T153" s="23">
        <f t="shared" si="165"/>
        <v>100</v>
      </c>
      <c r="U153" s="23">
        <f t="shared" si="165"/>
        <v>100.30426322306738</v>
      </c>
      <c r="V153" s="23">
        <f t="shared" si="165"/>
        <v>100.32127144079436</v>
      </c>
      <c r="W153" s="23">
        <f t="shared" si="165"/>
        <v>99.351469762270355</v>
      </c>
      <c r="X153" s="23">
        <f t="shared" si="165"/>
        <v>99.880141564210106</v>
      </c>
      <c r="Y153" s="23">
        <f t="shared" ref="Y153:Z153" si="166">IFERROR(Y36/Y75*100,"")</f>
        <v>94.674496111349072</v>
      </c>
      <c r="Z153" s="23">
        <f t="shared" si="166"/>
        <v>92.69321215185191</v>
      </c>
      <c r="AA153" s="23">
        <f t="shared" ref="AA153" si="167">IFERROR(AA36/AA75*100,"")</f>
        <v>94.916869236541672</v>
      </c>
    </row>
    <row r="154" spans="2:27" s="65" customFormat="1" ht="15" customHeight="1" x14ac:dyDescent="0.5">
      <c r="B154" s="64" t="s">
        <v>186</v>
      </c>
      <c r="C154" s="20" t="s">
        <v>169</v>
      </c>
      <c r="D154" s="23" t="s">
        <v>364</v>
      </c>
      <c r="E154" s="23" t="str">
        <f t="shared" ref="E154:X154" si="168">IFERROR(E37/E76*100,"")</f>
        <v/>
      </c>
      <c r="F154" s="23" t="str">
        <f t="shared" si="168"/>
        <v/>
      </c>
      <c r="G154" s="23" t="str">
        <f t="shared" si="168"/>
        <v/>
      </c>
      <c r="H154" s="23" t="str">
        <f t="shared" si="168"/>
        <v/>
      </c>
      <c r="I154" s="23" t="str">
        <f t="shared" si="168"/>
        <v/>
      </c>
      <c r="J154" s="23" t="str">
        <f t="shared" si="168"/>
        <v/>
      </c>
      <c r="K154" s="23" t="str">
        <f t="shared" si="168"/>
        <v/>
      </c>
      <c r="L154" s="23" t="str">
        <f t="shared" si="168"/>
        <v/>
      </c>
      <c r="M154" s="23" t="str">
        <f t="shared" si="168"/>
        <v/>
      </c>
      <c r="N154" s="23" t="str">
        <f t="shared" si="168"/>
        <v/>
      </c>
      <c r="O154" s="23" t="str">
        <f t="shared" si="168"/>
        <v/>
      </c>
      <c r="P154" s="23" t="str">
        <f t="shared" si="168"/>
        <v/>
      </c>
      <c r="Q154" s="23" t="str">
        <f t="shared" si="168"/>
        <v/>
      </c>
      <c r="R154" s="23" t="str">
        <f t="shared" si="168"/>
        <v/>
      </c>
      <c r="S154" s="23" t="str">
        <f t="shared" si="168"/>
        <v/>
      </c>
      <c r="T154" s="23">
        <f t="shared" si="168"/>
        <v>100</v>
      </c>
      <c r="U154" s="23">
        <f t="shared" si="168"/>
        <v>100.53579916173356</v>
      </c>
      <c r="V154" s="23">
        <f t="shared" si="168"/>
        <v>100.53579916173356</v>
      </c>
      <c r="W154" s="23">
        <f t="shared" si="168"/>
        <v>100.44436141806669</v>
      </c>
      <c r="X154" s="23">
        <f t="shared" si="168"/>
        <v>102.73362908040846</v>
      </c>
      <c r="Y154" s="23">
        <f t="shared" ref="Y154:Z154" si="169">IFERROR(Y37/Y76*100,"")</f>
        <v>101.8321103271594</v>
      </c>
      <c r="Z154" s="23">
        <f t="shared" si="169"/>
        <v>101.7379824913901</v>
      </c>
      <c r="AA154" s="23">
        <f t="shared" ref="AA154" si="170">IFERROR(AA37/AA76*100,"")</f>
        <v>101.73798249139013</v>
      </c>
    </row>
    <row r="155" spans="2:27" s="65" customFormat="1" ht="15" customHeight="1" x14ac:dyDescent="0.5">
      <c r="B155" s="64" t="s">
        <v>187</v>
      </c>
      <c r="C155" s="20" t="s">
        <v>170</v>
      </c>
      <c r="D155" s="23" t="s">
        <v>364</v>
      </c>
      <c r="E155" s="23" t="str">
        <f t="shared" ref="E155:X155" si="171">IFERROR(E38/E77*100,"")</f>
        <v/>
      </c>
      <c r="F155" s="23" t="str">
        <f t="shared" si="171"/>
        <v/>
      </c>
      <c r="G155" s="23" t="str">
        <f t="shared" si="171"/>
        <v/>
      </c>
      <c r="H155" s="23" t="str">
        <f t="shared" si="171"/>
        <v/>
      </c>
      <c r="I155" s="23" t="str">
        <f t="shared" si="171"/>
        <v/>
      </c>
      <c r="J155" s="23" t="str">
        <f t="shared" si="171"/>
        <v/>
      </c>
      <c r="K155" s="23" t="str">
        <f t="shared" si="171"/>
        <v/>
      </c>
      <c r="L155" s="23" t="str">
        <f t="shared" si="171"/>
        <v/>
      </c>
      <c r="M155" s="23" t="str">
        <f t="shared" si="171"/>
        <v/>
      </c>
      <c r="N155" s="23" t="str">
        <f t="shared" si="171"/>
        <v/>
      </c>
      <c r="O155" s="23" t="str">
        <f t="shared" si="171"/>
        <v/>
      </c>
      <c r="P155" s="23" t="str">
        <f t="shared" si="171"/>
        <v/>
      </c>
      <c r="Q155" s="23" t="str">
        <f t="shared" si="171"/>
        <v/>
      </c>
      <c r="R155" s="23" t="str">
        <f t="shared" si="171"/>
        <v/>
      </c>
      <c r="S155" s="23" t="str">
        <f t="shared" si="171"/>
        <v/>
      </c>
      <c r="T155" s="23">
        <f t="shared" si="171"/>
        <v>100</v>
      </c>
      <c r="U155" s="23">
        <f t="shared" si="171"/>
        <v>100.71799403512647</v>
      </c>
      <c r="V155" s="23">
        <f t="shared" si="171"/>
        <v>101.10977873875588</v>
      </c>
      <c r="W155" s="23">
        <f t="shared" si="171"/>
        <v>101.12168848535829</v>
      </c>
      <c r="X155" s="23">
        <f t="shared" si="171"/>
        <v>100.26404245913258</v>
      </c>
      <c r="Y155" s="23">
        <f t="shared" ref="Y155:Z155" si="172">IFERROR(Y38/Y77*100,"")</f>
        <v>92.05650935020104</v>
      </c>
      <c r="Z155" s="23">
        <f t="shared" si="172"/>
        <v>93.849338714823105</v>
      </c>
      <c r="AA155" s="23">
        <f t="shared" ref="AA155" si="173">IFERROR(AA38/AA77*100,"")</f>
        <v>100.66098426670543</v>
      </c>
    </row>
    <row r="156" spans="2:27" s="68" customFormat="1" ht="15" customHeight="1" thickBot="1" x14ac:dyDescent="0.45">
      <c r="B156" s="86" t="s">
        <v>112</v>
      </c>
      <c r="C156" s="100" t="s">
        <v>83</v>
      </c>
      <c r="D156" s="101" t="s">
        <v>364</v>
      </c>
      <c r="E156" s="101" t="str">
        <f t="shared" ref="E156:X156" si="174">IFERROR(E39/E78*100,"")</f>
        <v/>
      </c>
      <c r="F156" s="101" t="str">
        <f t="shared" si="174"/>
        <v/>
      </c>
      <c r="G156" s="101" t="str">
        <f t="shared" si="174"/>
        <v/>
      </c>
      <c r="H156" s="101" t="str">
        <f t="shared" si="174"/>
        <v/>
      </c>
      <c r="I156" s="101" t="str">
        <f t="shared" si="174"/>
        <v/>
      </c>
      <c r="J156" s="101" t="str">
        <f t="shared" si="174"/>
        <v/>
      </c>
      <c r="K156" s="101" t="str">
        <f t="shared" si="174"/>
        <v/>
      </c>
      <c r="L156" s="101" t="str">
        <f t="shared" si="174"/>
        <v/>
      </c>
      <c r="M156" s="101" t="str">
        <f t="shared" si="174"/>
        <v/>
      </c>
      <c r="N156" s="101" t="str">
        <f t="shared" si="174"/>
        <v/>
      </c>
      <c r="O156" s="101" t="str">
        <f t="shared" si="174"/>
        <v/>
      </c>
      <c r="P156" s="101" t="str">
        <f t="shared" si="174"/>
        <v/>
      </c>
      <c r="Q156" s="101" t="str">
        <f t="shared" si="174"/>
        <v/>
      </c>
      <c r="R156" s="101" t="str">
        <f t="shared" si="174"/>
        <v/>
      </c>
      <c r="S156" s="101" t="str">
        <f t="shared" si="174"/>
        <v/>
      </c>
      <c r="T156" s="101">
        <f t="shared" si="174"/>
        <v>100</v>
      </c>
      <c r="U156" s="102">
        <f t="shared" si="174"/>
        <v>105.16755811868764</v>
      </c>
      <c r="V156" s="102">
        <f t="shared" si="174"/>
        <v>106.51617022204007</v>
      </c>
      <c r="W156" s="102">
        <f t="shared" si="174"/>
        <v>105.75530903953836</v>
      </c>
      <c r="X156" s="102">
        <f t="shared" si="174"/>
        <v>117.1197247549014</v>
      </c>
      <c r="Y156" s="102">
        <f t="shared" ref="Y156:Z156" si="175">IFERROR(Y39/Y78*100,"")</f>
        <v>123.46475459918895</v>
      </c>
      <c r="Z156" s="102">
        <f t="shared" si="175"/>
        <v>120.3149695892819</v>
      </c>
      <c r="AA156" s="102">
        <f t="shared" ref="AA156" si="176">IFERROR(AA39/AA78*100,"")</f>
        <v>131.00488578644917</v>
      </c>
    </row>
    <row r="157" spans="2:27" ht="15" customHeight="1" thickTop="1" x14ac:dyDescent="0.45"/>
    <row r="159" spans="2:27" ht="15" customHeight="1" x14ac:dyDescent="0.5">
      <c r="B159" s="64"/>
      <c r="C159" s="62" t="s">
        <v>370</v>
      </c>
      <c r="D159" s="62"/>
      <c r="E159" s="64"/>
      <c r="F159" s="64"/>
      <c r="G159" s="64"/>
      <c r="H159" s="64"/>
      <c r="I159" s="64"/>
      <c r="J159" s="64"/>
      <c r="K159" s="64"/>
      <c r="L159" s="64"/>
      <c r="M159" s="64"/>
      <c r="N159" s="64"/>
      <c r="O159" s="64"/>
      <c r="P159" s="64"/>
      <c r="Q159" s="64"/>
      <c r="R159" s="64"/>
      <c r="S159" s="64"/>
      <c r="T159" s="64"/>
      <c r="U159" s="64"/>
      <c r="V159" s="64"/>
      <c r="W159" s="64"/>
      <c r="X159" s="64"/>
      <c r="Y159" s="64"/>
      <c r="Z159" s="64"/>
      <c r="AA159" s="64"/>
    </row>
    <row r="160" spans="2:27" ht="15" customHeight="1" x14ac:dyDescent="0.5">
      <c r="B160" s="64"/>
      <c r="C160" s="62" t="s">
        <v>366</v>
      </c>
      <c r="D160" s="62"/>
      <c r="E160" s="64"/>
      <c r="F160" s="64"/>
      <c r="G160" s="64"/>
      <c r="H160" s="64"/>
      <c r="I160" s="64"/>
      <c r="J160" s="64"/>
      <c r="K160" s="64"/>
      <c r="L160" s="64"/>
      <c r="M160" s="64"/>
      <c r="N160" s="64"/>
      <c r="O160" s="64"/>
      <c r="P160" s="64"/>
      <c r="Q160" s="64"/>
      <c r="R160" s="64"/>
      <c r="S160" s="64"/>
      <c r="T160" s="64"/>
      <c r="U160" s="64"/>
      <c r="V160" s="64"/>
      <c r="W160" s="64"/>
      <c r="X160" s="64"/>
      <c r="Y160" s="64"/>
      <c r="Z160" s="64"/>
      <c r="AA160" s="64"/>
    </row>
    <row r="161" spans="1:27" s="96" customFormat="1" ht="15" customHeight="1" thickBot="1" x14ac:dyDescent="0.5">
      <c r="B161" s="79"/>
      <c r="C161" s="95" t="s">
        <v>447</v>
      </c>
      <c r="D161" s="99">
        <v>1999</v>
      </c>
      <c r="E161" s="99">
        <f t="shared" ref="E161:X161" si="177">+D161+1</f>
        <v>2000</v>
      </c>
      <c r="F161" s="99">
        <f t="shared" si="177"/>
        <v>2001</v>
      </c>
      <c r="G161" s="99">
        <f t="shared" si="177"/>
        <v>2002</v>
      </c>
      <c r="H161" s="99">
        <f t="shared" si="177"/>
        <v>2003</v>
      </c>
      <c r="I161" s="99">
        <f t="shared" si="177"/>
        <v>2004</v>
      </c>
      <c r="J161" s="99">
        <f t="shared" si="177"/>
        <v>2005</v>
      </c>
      <c r="K161" s="99">
        <f t="shared" si="177"/>
        <v>2006</v>
      </c>
      <c r="L161" s="99">
        <f t="shared" si="177"/>
        <v>2007</v>
      </c>
      <c r="M161" s="99">
        <f t="shared" si="177"/>
        <v>2008</v>
      </c>
      <c r="N161" s="99">
        <f t="shared" si="177"/>
        <v>2009</v>
      </c>
      <c r="O161" s="99">
        <f t="shared" si="177"/>
        <v>2010</v>
      </c>
      <c r="P161" s="99">
        <f t="shared" si="177"/>
        <v>2011</v>
      </c>
      <c r="Q161" s="99">
        <f t="shared" si="177"/>
        <v>2012</v>
      </c>
      <c r="R161" s="99">
        <f t="shared" si="177"/>
        <v>2013</v>
      </c>
      <c r="S161" s="99">
        <f t="shared" si="177"/>
        <v>2014</v>
      </c>
      <c r="T161" s="99">
        <f t="shared" si="177"/>
        <v>2015</v>
      </c>
      <c r="U161" s="99">
        <f t="shared" si="177"/>
        <v>2016</v>
      </c>
      <c r="V161" s="99">
        <f t="shared" si="177"/>
        <v>2017</v>
      </c>
      <c r="W161" s="99">
        <f t="shared" si="177"/>
        <v>2018</v>
      </c>
      <c r="X161" s="99">
        <f t="shared" si="177"/>
        <v>2019</v>
      </c>
      <c r="Y161" s="99">
        <f t="shared" ref="Y161:AA161" si="178">+X161+1</f>
        <v>2020</v>
      </c>
      <c r="Z161" s="99">
        <f t="shared" si="178"/>
        <v>2021</v>
      </c>
      <c r="AA161" s="99">
        <f t="shared" si="178"/>
        <v>2022</v>
      </c>
    </row>
    <row r="162" spans="1:27" ht="15" customHeight="1" thickTop="1" x14ac:dyDescent="0.5">
      <c r="A162" s="68"/>
      <c r="B162" s="96" t="s">
        <v>0</v>
      </c>
      <c r="C162" s="96" t="s">
        <v>1</v>
      </c>
      <c r="D162" s="67"/>
      <c r="E162" s="64"/>
      <c r="F162" s="64"/>
      <c r="G162" s="64"/>
      <c r="H162" s="64"/>
      <c r="I162" s="64"/>
      <c r="J162" s="64"/>
      <c r="K162" s="64"/>
      <c r="L162" s="64"/>
      <c r="M162" s="64"/>
      <c r="N162" s="64"/>
      <c r="O162" s="64"/>
      <c r="P162" s="64"/>
      <c r="Q162" s="64"/>
      <c r="R162" s="64"/>
      <c r="S162" s="64"/>
      <c r="T162" s="64"/>
      <c r="U162" s="64"/>
      <c r="V162" s="64"/>
      <c r="W162" s="64"/>
      <c r="X162" s="64"/>
      <c r="Y162" s="64"/>
      <c r="Z162" s="64"/>
      <c r="AA162" s="64"/>
    </row>
    <row r="163" spans="1:27" s="63" customFormat="1" ht="15" customHeight="1" x14ac:dyDescent="0.5">
      <c r="B163" s="62" t="s">
        <v>47</v>
      </c>
      <c r="C163" s="18" t="s">
        <v>143</v>
      </c>
      <c r="D163" s="22" t="s">
        <v>364</v>
      </c>
      <c r="E163" s="22" t="str">
        <f t="shared" ref="E163:X163" si="179">IFERROR((E124/D124-1)*100,"")</f>
        <v/>
      </c>
      <c r="F163" s="22" t="str">
        <f t="shared" si="179"/>
        <v/>
      </c>
      <c r="G163" s="22" t="str">
        <f t="shared" si="179"/>
        <v/>
      </c>
      <c r="H163" s="22" t="str">
        <f t="shared" si="179"/>
        <v/>
      </c>
      <c r="I163" s="22" t="str">
        <f t="shared" si="179"/>
        <v/>
      </c>
      <c r="J163" s="22" t="str">
        <f t="shared" si="179"/>
        <v/>
      </c>
      <c r="K163" s="22" t="str">
        <f t="shared" si="179"/>
        <v/>
      </c>
      <c r="L163" s="22" t="str">
        <f t="shared" si="179"/>
        <v/>
      </c>
      <c r="M163" s="22" t="str">
        <f t="shared" si="179"/>
        <v/>
      </c>
      <c r="N163" s="22" t="str">
        <f t="shared" si="179"/>
        <v/>
      </c>
      <c r="O163" s="22" t="str">
        <f t="shared" si="179"/>
        <v/>
      </c>
      <c r="P163" s="22" t="str">
        <f t="shared" si="179"/>
        <v/>
      </c>
      <c r="Q163" s="22" t="str">
        <f t="shared" si="179"/>
        <v/>
      </c>
      <c r="R163" s="22" t="str">
        <f t="shared" si="179"/>
        <v/>
      </c>
      <c r="S163" s="22" t="str">
        <f t="shared" si="179"/>
        <v/>
      </c>
      <c r="T163" s="22" t="str">
        <f t="shared" si="179"/>
        <v/>
      </c>
      <c r="U163" s="22">
        <f t="shared" si="179"/>
        <v>5.5784938169466836</v>
      </c>
      <c r="V163" s="22">
        <f t="shared" si="179"/>
        <v>10.167654285301353</v>
      </c>
      <c r="W163" s="22">
        <f t="shared" si="179"/>
        <v>1.8257342581667002</v>
      </c>
      <c r="X163" s="22">
        <f t="shared" si="179"/>
        <v>-8.9584481045932982</v>
      </c>
      <c r="Y163" s="22">
        <f t="shared" ref="Y163:AA163" si="180">IFERROR((Y124/X124-1)*100,"")</f>
        <v>-8.5257400526074214</v>
      </c>
      <c r="Z163" s="22">
        <f t="shared" si="180"/>
        <v>8.0129918184434388</v>
      </c>
      <c r="AA163" s="22">
        <f t="shared" si="180"/>
        <v>6.3326740811137316</v>
      </c>
    </row>
    <row r="164" spans="1:27" s="65" customFormat="1" ht="15" customHeight="1" x14ac:dyDescent="0.5">
      <c r="B164" s="64" t="s">
        <v>49</v>
      </c>
      <c r="C164" s="20" t="s">
        <v>144</v>
      </c>
      <c r="D164" s="23" t="s">
        <v>364</v>
      </c>
      <c r="E164" s="23" t="str">
        <f t="shared" ref="E164:X164" si="181">IFERROR((E125/D125-1)*100,"")</f>
        <v/>
      </c>
      <c r="F164" s="23" t="str">
        <f t="shared" si="181"/>
        <v/>
      </c>
      <c r="G164" s="23" t="str">
        <f t="shared" si="181"/>
        <v/>
      </c>
      <c r="H164" s="23" t="str">
        <f t="shared" si="181"/>
        <v/>
      </c>
      <c r="I164" s="23" t="str">
        <f t="shared" si="181"/>
        <v/>
      </c>
      <c r="J164" s="23" t="str">
        <f t="shared" si="181"/>
        <v/>
      </c>
      <c r="K164" s="23" t="str">
        <f t="shared" si="181"/>
        <v/>
      </c>
      <c r="L164" s="23" t="str">
        <f t="shared" si="181"/>
        <v/>
      </c>
      <c r="M164" s="23" t="str">
        <f t="shared" si="181"/>
        <v/>
      </c>
      <c r="N164" s="23" t="str">
        <f t="shared" si="181"/>
        <v/>
      </c>
      <c r="O164" s="23" t="str">
        <f t="shared" si="181"/>
        <v/>
      </c>
      <c r="P164" s="23" t="str">
        <f t="shared" si="181"/>
        <v/>
      </c>
      <c r="Q164" s="23" t="str">
        <f t="shared" si="181"/>
        <v/>
      </c>
      <c r="R164" s="23" t="str">
        <f t="shared" si="181"/>
        <v/>
      </c>
      <c r="S164" s="23" t="str">
        <f t="shared" si="181"/>
        <v/>
      </c>
      <c r="T164" s="23" t="str">
        <f t="shared" si="181"/>
        <v/>
      </c>
      <c r="U164" s="23">
        <f t="shared" si="181"/>
        <v>-7.5847709696609034</v>
      </c>
      <c r="V164" s="23">
        <f t="shared" si="181"/>
        <v>40.316948697287103</v>
      </c>
      <c r="W164" s="23">
        <f t="shared" si="181"/>
        <v>15.453156822810609</v>
      </c>
      <c r="X164" s="23">
        <f t="shared" si="181"/>
        <v>-11.467435366183231</v>
      </c>
      <c r="Y164" s="23">
        <f t="shared" ref="Y164:AA164" si="182">IFERROR((Y125/X125-1)*100,"")</f>
        <v>21.941465188147589</v>
      </c>
      <c r="Z164" s="23">
        <f t="shared" si="182"/>
        <v>-3.6094674556213069</v>
      </c>
      <c r="AA164" s="23">
        <f t="shared" si="182"/>
        <v>10.999999999999988</v>
      </c>
    </row>
    <row r="165" spans="1:27" s="65" customFormat="1" ht="15" customHeight="1" x14ac:dyDescent="0.5">
      <c r="B165" s="64" t="s">
        <v>51</v>
      </c>
      <c r="C165" s="20" t="s">
        <v>145</v>
      </c>
      <c r="D165" s="23" t="s">
        <v>364</v>
      </c>
      <c r="E165" s="23" t="str">
        <f t="shared" ref="E165:X165" si="183">IFERROR((E126/D126-1)*100,"")</f>
        <v/>
      </c>
      <c r="F165" s="23" t="str">
        <f t="shared" si="183"/>
        <v/>
      </c>
      <c r="G165" s="23" t="str">
        <f t="shared" si="183"/>
        <v/>
      </c>
      <c r="H165" s="23" t="str">
        <f t="shared" si="183"/>
        <v/>
      </c>
      <c r="I165" s="23" t="str">
        <f t="shared" si="183"/>
        <v/>
      </c>
      <c r="J165" s="23" t="str">
        <f t="shared" si="183"/>
        <v/>
      </c>
      <c r="K165" s="23" t="str">
        <f t="shared" si="183"/>
        <v/>
      </c>
      <c r="L165" s="23" t="str">
        <f t="shared" si="183"/>
        <v/>
      </c>
      <c r="M165" s="23" t="str">
        <f t="shared" si="183"/>
        <v/>
      </c>
      <c r="N165" s="23" t="str">
        <f t="shared" si="183"/>
        <v/>
      </c>
      <c r="O165" s="23" t="str">
        <f t="shared" si="183"/>
        <v/>
      </c>
      <c r="P165" s="23" t="str">
        <f t="shared" si="183"/>
        <v/>
      </c>
      <c r="Q165" s="23" t="str">
        <f t="shared" si="183"/>
        <v/>
      </c>
      <c r="R165" s="23" t="str">
        <f t="shared" si="183"/>
        <v/>
      </c>
      <c r="S165" s="23" t="str">
        <f t="shared" si="183"/>
        <v/>
      </c>
      <c r="T165" s="23" t="str">
        <f t="shared" si="183"/>
        <v/>
      </c>
      <c r="U165" s="23">
        <f t="shared" si="183"/>
        <v>8.7591240875912302</v>
      </c>
      <c r="V165" s="23">
        <f t="shared" si="183"/>
        <v>0.11111111111112848</v>
      </c>
      <c r="W165" s="23">
        <f t="shared" si="183"/>
        <v>-19.974593188554845</v>
      </c>
      <c r="X165" s="23">
        <f t="shared" si="183"/>
        <v>-15.789473684210542</v>
      </c>
      <c r="Y165" s="23">
        <f t="shared" ref="Y165:AA165" si="184">IFERROR((Y126/X126-1)*100,"")</f>
        <v>23.208757187085393</v>
      </c>
      <c r="Z165" s="23">
        <f t="shared" si="184"/>
        <v>-12.21505698860228</v>
      </c>
      <c r="AA165" s="23">
        <f t="shared" si="184"/>
        <v>-2.4820077505074756</v>
      </c>
    </row>
    <row r="166" spans="1:27" s="65" customFormat="1" ht="15" customHeight="1" x14ac:dyDescent="0.5">
      <c r="B166" s="64" t="s">
        <v>52</v>
      </c>
      <c r="C166" s="20" t="s">
        <v>146</v>
      </c>
      <c r="D166" s="23" t="s">
        <v>364</v>
      </c>
      <c r="E166" s="23" t="str">
        <f t="shared" ref="E166:X166" si="185">IFERROR((E127/D127-1)*100,"")</f>
        <v/>
      </c>
      <c r="F166" s="23" t="str">
        <f t="shared" si="185"/>
        <v/>
      </c>
      <c r="G166" s="23" t="str">
        <f t="shared" si="185"/>
        <v/>
      </c>
      <c r="H166" s="23" t="str">
        <f t="shared" si="185"/>
        <v/>
      </c>
      <c r="I166" s="23" t="str">
        <f t="shared" si="185"/>
        <v/>
      </c>
      <c r="J166" s="23" t="str">
        <f t="shared" si="185"/>
        <v/>
      </c>
      <c r="K166" s="23" t="str">
        <f t="shared" si="185"/>
        <v/>
      </c>
      <c r="L166" s="23" t="str">
        <f t="shared" si="185"/>
        <v/>
      </c>
      <c r="M166" s="23" t="str">
        <f t="shared" si="185"/>
        <v/>
      </c>
      <c r="N166" s="23" t="str">
        <f t="shared" si="185"/>
        <v/>
      </c>
      <c r="O166" s="23" t="str">
        <f t="shared" si="185"/>
        <v/>
      </c>
      <c r="P166" s="23" t="str">
        <f t="shared" si="185"/>
        <v/>
      </c>
      <c r="Q166" s="23" t="str">
        <f t="shared" si="185"/>
        <v/>
      </c>
      <c r="R166" s="23" t="str">
        <f t="shared" si="185"/>
        <v/>
      </c>
      <c r="S166" s="23" t="str">
        <f t="shared" si="185"/>
        <v/>
      </c>
      <c r="T166" s="23" t="str">
        <f t="shared" si="185"/>
        <v/>
      </c>
      <c r="U166" s="23">
        <f t="shared" si="185"/>
        <v>45.910308677926622</v>
      </c>
      <c r="V166" s="23">
        <f t="shared" si="185"/>
        <v>9.7007387904717532</v>
      </c>
      <c r="W166" s="23">
        <f t="shared" si="185"/>
        <v>-0.90034439865623872</v>
      </c>
      <c r="X166" s="23">
        <f t="shared" si="185"/>
        <v>-37.639436243403914</v>
      </c>
      <c r="Y166" s="23">
        <f t="shared" ref="Y166:AA166" si="186">IFERROR((Y127/X127-1)*100,"")</f>
        <v>-41.199766549941643</v>
      </c>
      <c r="Z166" s="23">
        <f t="shared" si="186"/>
        <v>2.2001523407746193</v>
      </c>
      <c r="AA166" s="23">
        <f t="shared" si="186"/>
        <v>7.9498013814740975</v>
      </c>
    </row>
    <row r="167" spans="1:27" s="58" customFormat="1" ht="15" customHeight="1" x14ac:dyDescent="0.4">
      <c r="B167" s="61" t="s">
        <v>171</v>
      </c>
      <c r="C167" s="13" t="s">
        <v>147</v>
      </c>
      <c r="D167" s="11" t="s">
        <v>364</v>
      </c>
      <c r="E167" s="11" t="str">
        <f t="shared" ref="E167:X167" si="187">IFERROR((E128/D128-1)*100,"")</f>
        <v/>
      </c>
      <c r="F167" s="11" t="str">
        <f t="shared" si="187"/>
        <v/>
      </c>
      <c r="G167" s="11" t="str">
        <f t="shared" si="187"/>
        <v/>
      </c>
      <c r="H167" s="11" t="str">
        <f t="shared" si="187"/>
        <v/>
      </c>
      <c r="I167" s="11" t="str">
        <f t="shared" si="187"/>
        <v/>
      </c>
      <c r="J167" s="11" t="str">
        <f t="shared" si="187"/>
        <v/>
      </c>
      <c r="K167" s="11" t="str">
        <f t="shared" si="187"/>
        <v/>
      </c>
      <c r="L167" s="11" t="str">
        <f t="shared" si="187"/>
        <v/>
      </c>
      <c r="M167" s="11" t="str">
        <f t="shared" si="187"/>
        <v/>
      </c>
      <c r="N167" s="11" t="str">
        <f t="shared" si="187"/>
        <v/>
      </c>
      <c r="O167" s="11" t="str">
        <f t="shared" si="187"/>
        <v/>
      </c>
      <c r="P167" s="11" t="str">
        <f t="shared" si="187"/>
        <v/>
      </c>
      <c r="Q167" s="11" t="str">
        <f t="shared" si="187"/>
        <v/>
      </c>
      <c r="R167" s="11" t="str">
        <f t="shared" si="187"/>
        <v/>
      </c>
      <c r="S167" s="11" t="str">
        <f t="shared" si="187"/>
        <v/>
      </c>
      <c r="T167" s="11" t="str">
        <f t="shared" si="187"/>
        <v/>
      </c>
      <c r="U167" s="11">
        <f t="shared" si="187"/>
        <v>45.910308677926622</v>
      </c>
      <c r="V167" s="11">
        <f t="shared" si="187"/>
        <v>9.7007387904717532</v>
      </c>
      <c r="W167" s="11">
        <f t="shared" si="187"/>
        <v>-0.90034439865623872</v>
      </c>
      <c r="X167" s="11">
        <f t="shared" si="187"/>
        <v>-37.639436243403914</v>
      </c>
      <c r="Y167" s="11">
        <f t="shared" ref="Y167:AA167" si="188">IFERROR((Y128/X128-1)*100,"")</f>
        <v>-41.199766549941643</v>
      </c>
      <c r="Z167" s="11">
        <f t="shared" si="188"/>
        <v>2.2001523407746193</v>
      </c>
      <c r="AA167" s="11">
        <f t="shared" si="188"/>
        <v>7.9498013814740975</v>
      </c>
    </row>
    <row r="168" spans="1:27" s="58" customFormat="1" ht="15" customHeight="1" x14ac:dyDescent="0.4">
      <c r="B168" s="61" t="s">
        <v>172</v>
      </c>
      <c r="C168" s="13" t="s">
        <v>148</v>
      </c>
      <c r="D168" s="11" t="s">
        <v>364</v>
      </c>
      <c r="E168" s="11" t="str">
        <f t="shared" ref="E168:X168" si="189">IFERROR((E129/D129-1)*100,"")</f>
        <v/>
      </c>
      <c r="F168" s="11" t="str">
        <f t="shared" si="189"/>
        <v/>
      </c>
      <c r="G168" s="11" t="str">
        <f t="shared" si="189"/>
        <v/>
      </c>
      <c r="H168" s="11" t="str">
        <f t="shared" si="189"/>
        <v/>
      </c>
      <c r="I168" s="11" t="str">
        <f t="shared" si="189"/>
        <v/>
      </c>
      <c r="J168" s="11" t="str">
        <f t="shared" si="189"/>
        <v/>
      </c>
      <c r="K168" s="11" t="str">
        <f t="shared" si="189"/>
        <v/>
      </c>
      <c r="L168" s="11" t="str">
        <f t="shared" si="189"/>
        <v/>
      </c>
      <c r="M168" s="11" t="str">
        <f t="shared" si="189"/>
        <v/>
      </c>
      <c r="N168" s="11" t="str">
        <f t="shared" si="189"/>
        <v/>
      </c>
      <c r="O168" s="11" t="str">
        <f t="shared" si="189"/>
        <v/>
      </c>
      <c r="P168" s="11" t="str">
        <f t="shared" si="189"/>
        <v/>
      </c>
      <c r="Q168" s="11" t="str">
        <f t="shared" si="189"/>
        <v/>
      </c>
      <c r="R168" s="11" t="str">
        <f t="shared" si="189"/>
        <v/>
      </c>
      <c r="S168" s="11" t="str">
        <f t="shared" si="189"/>
        <v/>
      </c>
      <c r="T168" s="11" t="str">
        <f t="shared" si="189"/>
        <v/>
      </c>
      <c r="U168" s="11" t="str">
        <f t="shared" si="189"/>
        <v/>
      </c>
      <c r="V168" s="11" t="str">
        <f t="shared" si="189"/>
        <v/>
      </c>
      <c r="W168" s="11" t="str">
        <f t="shared" si="189"/>
        <v/>
      </c>
      <c r="X168" s="11" t="str">
        <f t="shared" si="189"/>
        <v/>
      </c>
      <c r="Y168" s="11" t="str">
        <f t="shared" ref="Y168:AA168" si="190">IFERROR((Y129/X129-1)*100,"")</f>
        <v/>
      </c>
      <c r="Z168" s="11" t="str">
        <f t="shared" si="190"/>
        <v/>
      </c>
      <c r="AA168" s="11" t="str">
        <f t="shared" si="190"/>
        <v/>
      </c>
    </row>
    <row r="169" spans="1:27" s="65" customFormat="1" ht="15" customHeight="1" x14ac:dyDescent="0.5">
      <c r="B169" s="64" t="s">
        <v>53</v>
      </c>
      <c r="C169" s="20" t="s">
        <v>149</v>
      </c>
      <c r="D169" s="23" t="s">
        <v>364</v>
      </c>
      <c r="E169" s="23" t="str">
        <f t="shared" ref="E169:X169" si="191">IFERROR((E130/D130-1)*100,"")</f>
        <v/>
      </c>
      <c r="F169" s="23" t="str">
        <f t="shared" si="191"/>
        <v/>
      </c>
      <c r="G169" s="23" t="str">
        <f t="shared" si="191"/>
        <v/>
      </c>
      <c r="H169" s="23" t="str">
        <f t="shared" si="191"/>
        <v/>
      </c>
      <c r="I169" s="23" t="str">
        <f t="shared" si="191"/>
        <v/>
      </c>
      <c r="J169" s="23" t="str">
        <f t="shared" si="191"/>
        <v/>
      </c>
      <c r="K169" s="23" t="str">
        <f t="shared" si="191"/>
        <v/>
      </c>
      <c r="L169" s="23" t="str">
        <f t="shared" si="191"/>
        <v/>
      </c>
      <c r="M169" s="23" t="str">
        <f t="shared" si="191"/>
        <v/>
      </c>
      <c r="N169" s="23" t="str">
        <f t="shared" si="191"/>
        <v/>
      </c>
      <c r="O169" s="23" t="str">
        <f t="shared" si="191"/>
        <v/>
      </c>
      <c r="P169" s="23" t="str">
        <f t="shared" si="191"/>
        <v/>
      </c>
      <c r="Q169" s="23" t="str">
        <f t="shared" si="191"/>
        <v/>
      </c>
      <c r="R169" s="23" t="str">
        <f t="shared" si="191"/>
        <v/>
      </c>
      <c r="S169" s="23" t="str">
        <f t="shared" si="191"/>
        <v/>
      </c>
      <c r="T169" s="23" t="str">
        <f t="shared" si="191"/>
        <v/>
      </c>
      <c r="U169" s="23">
        <f t="shared" si="191"/>
        <v>-1.8951612903225779</v>
      </c>
      <c r="V169" s="23">
        <f t="shared" si="191"/>
        <v>5.9786476868327165</v>
      </c>
      <c r="W169" s="23">
        <f t="shared" si="191"/>
        <v>-29.888888888888875</v>
      </c>
      <c r="X169" s="23">
        <f t="shared" si="191"/>
        <v>1.4134275618374659</v>
      </c>
      <c r="Y169" s="23">
        <f t="shared" ref="Y169:AA169" si="192">IFERROR((Y130/X130-1)*100,"")</f>
        <v>-3.7444933920704804</v>
      </c>
      <c r="Z169" s="23">
        <f t="shared" si="192"/>
        <v>5.5813953488372148</v>
      </c>
      <c r="AA169" s="23">
        <f t="shared" si="192"/>
        <v>13.048498845265577</v>
      </c>
    </row>
    <row r="170" spans="1:27" s="65" customFormat="1" ht="15" customHeight="1" x14ac:dyDescent="0.5">
      <c r="B170" s="64" t="s">
        <v>173</v>
      </c>
      <c r="C170" s="20" t="s">
        <v>150</v>
      </c>
      <c r="D170" s="23" t="s">
        <v>364</v>
      </c>
      <c r="E170" s="23" t="str">
        <f t="shared" ref="E170:X170" si="193">IFERROR((E131/D131-1)*100,"")</f>
        <v/>
      </c>
      <c r="F170" s="23" t="str">
        <f t="shared" si="193"/>
        <v/>
      </c>
      <c r="G170" s="23" t="str">
        <f t="shared" si="193"/>
        <v/>
      </c>
      <c r="H170" s="23" t="str">
        <f t="shared" si="193"/>
        <v/>
      </c>
      <c r="I170" s="23" t="str">
        <f t="shared" si="193"/>
        <v/>
      </c>
      <c r="J170" s="23" t="str">
        <f t="shared" si="193"/>
        <v/>
      </c>
      <c r="K170" s="23" t="str">
        <f t="shared" si="193"/>
        <v/>
      </c>
      <c r="L170" s="23" t="str">
        <f t="shared" si="193"/>
        <v/>
      </c>
      <c r="M170" s="23" t="str">
        <f t="shared" si="193"/>
        <v/>
      </c>
      <c r="N170" s="23" t="str">
        <f t="shared" si="193"/>
        <v/>
      </c>
      <c r="O170" s="23" t="str">
        <f t="shared" si="193"/>
        <v/>
      </c>
      <c r="P170" s="23" t="str">
        <f t="shared" si="193"/>
        <v/>
      </c>
      <c r="Q170" s="23" t="str">
        <f t="shared" si="193"/>
        <v/>
      </c>
      <c r="R170" s="23" t="str">
        <f t="shared" si="193"/>
        <v/>
      </c>
      <c r="S170" s="23" t="str">
        <f t="shared" si="193"/>
        <v/>
      </c>
      <c r="T170" s="23" t="str">
        <f t="shared" si="193"/>
        <v/>
      </c>
      <c r="U170" s="23" t="str">
        <f t="shared" si="193"/>
        <v/>
      </c>
      <c r="V170" s="23" t="str">
        <f t="shared" si="193"/>
        <v/>
      </c>
      <c r="W170" s="23" t="str">
        <f t="shared" si="193"/>
        <v/>
      </c>
      <c r="X170" s="23" t="str">
        <f t="shared" si="193"/>
        <v/>
      </c>
      <c r="Y170" s="23" t="str">
        <f t="shared" ref="Y170:AA170" si="194">IFERROR((Y131/X131-1)*100,"")</f>
        <v/>
      </c>
      <c r="Z170" s="23" t="str">
        <f t="shared" si="194"/>
        <v/>
      </c>
      <c r="AA170" s="23" t="str">
        <f t="shared" si="194"/>
        <v/>
      </c>
    </row>
    <row r="171" spans="1:27" s="65" customFormat="1" ht="15" customHeight="1" x14ac:dyDescent="0.5">
      <c r="B171" s="64" t="s">
        <v>174</v>
      </c>
      <c r="C171" s="20" t="s">
        <v>151</v>
      </c>
      <c r="D171" s="23" t="s">
        <v>364</v>
      </c>
      <c r="E171" s="23" t="str">
        <f t="shared" ref="E171:X171" si="195">IFERROR((E132/D132-1)*100,"")</f>
        <v/>
      </c>
      <c r="F171" s="23" t="str">
        <f t="shared" si="195"/>
        <v/>
      </c>
      <c r="G171" s="23" t="str">
        <f t="shared" si="195"/>
        <v/>
      </c>
      <c r="H171" s="23" t="str">
        <f t="shared" si="195"/>
        <v/>
      </c>
      <c r="I171" s="23" t="str">
        <f t="shared" si="195"/>
        <v/>
      </c>
      <c r="J171" s="23" t="str">
        <f t="shared" si="195"/>
        <v/>
      </c>
      <c r="K171" s="23" t="str">
        <f t="shared" si="195"/>
        <v/>
      </c>
      <c r="L171" s="23" t="str">
        <f t="shared" si="195"/>
        <v/>
      </c>
      <c r="M171" s="23" t="str">
        <f t="shared" si="195"/>
        <v/>
      </c>
      <c r="N171" s="23" t="str">
        <f t="shared" si="195"/>
        <v/>
      </c>
      <c r="O171" s="23" t="str">
        <f t="shared" si="195"/>
        <v/>
      </c>
      <c r="P171" s="23" t="str">
        <f t="shared" si="195"/>
        <v/>
      </c>
      <c r="Q171" s="23" t="str">
        <f t="shared" si="195"/>
        <v/>
      </c>
      <c r="R171" s="23" t="str">
        <f t="shared" si="195"/>
        <v/>
      </c>
      <c r="S171" s="23" t="str">
        <f t="shared" si="195"/>
        <v/>
      </c>
      <c r="T171" s="23" t="str">
        <f t="shared" si="195"/>
        <v/>
      </c>
      <c r="U171" s="23">
        <f t="shared" si="195"/>
        <v>0.99727161539184817</v>
      </c>
      <c r="V171" s="23">
        <f t="shared" si="195"/>
        <v>1.1832219132701383E-2</v>
      </c>
      <c r="W171" s="23">
        <f t="shared" si="195"/>
        <v>6.0266045658233569</v>
      </c>
      <c r="X171" s="23">
        <f t="shared" si="195"/>
        <v>-9.992251997114554</v>
      </c>
      <c r="Y171" s="23">
        <f t="shared" ref="Y171:AA171" si="196">IFERROR((Y132/X132-1)*100,"")</f>
        <v>9.6627756160830192</v>
      </c>
      <c r="Z171" s="23">
        <f t="shared" si="196"/>
        <v>36.121880300460376</v>
      </c>
      <c r="AA171" s="23">
        <f t="shared" si="196"/>
        <v>-9.3931016324381496</v>
      </c>
    </row>
    <row r="172" spans="1:27" s="65" customFormat="1" ht="15" customHeight="1" x14ac:dyDescent="0.5">
      <c r="B172" s="64" t="s">
        <v>175</v>
      </c>
      <c r="C172" s="20" t="s">
        <v>152</v>
      </c>
      <c r="D172" s="23" t="s">
        <v>364</v>
      </c>
      <c r="E172" s="23" t="str">
        <f t="shared" ref="E172:X172" si="197">IFERROR((E133/D133-1)*100,"")</f>
        <v/>
      </c>
      <c r="F172" s="23" t="str">
        <f t="shared" si="197"/>
        <v/>
      </c>
      <c r="G172" s="23" t="str">
        <f t="shared" si="197"/>
        <v/>
      </c>
      <c r="H172" s="23" t="str">
        <f t="shared" si="197"/>
        <v/>
      </c>
      <c r="I172" s="23" t="str">
        <f t="shared" si="197"/>
        <v/>
      </c>
      <c r="J172" s="23" t="str">
        <f t="shared" si="197"/>
        <v/>
      </c>
      <c r="K172" s="23" t="str">
        <f t="shared" si="197"/>
        <v/>
      </c>
      <c r="L172" s="23" t="str">
        <f t="shared" si="197"/>
        <v/>
      </c>
      <c r="M172" s="23" t="str">
        <f t="shared" si="197"/>
        <v/>
      </c>
      <c r="N172" s="23" t="str">
        <f t="shared" si="197"/>
        <v/>
      </c>
      <c r="O172" s="23" t="str">
        <f t="shared" si="197"/>
        <v/>
      </c>
      <c r="P172" s="23" t="str">
        <f t="shared" si="197"/>
        <v/>
      </c>
      <c r="Q172" s="23" t="str">
        <f t="shared" si="197"/>
        <v/>
      </c>
      <c r="R172" s="23" t="str">
        <f t="shared" si="197"/>
        <v/>
      </c>
      <c r="S172" s="23" t="str">
        <f t="shared" si="197"/>
        <v/>
      </c>
      <c r="T172" s="23" t="str">
        <f t="shared" si="197"/>
        <v/>
      </c>
      <c r="U172" s="23">
        <f t="shared" si="197"/>
        <v>0.59327224849865523</v>
      </c>
      <c r="V172" s="23">
        <f t="shared" si="197"/>
        <v>10.246481082936821</v>
      </c>
      <c r="W172" s="23">
        <f t="shared" si="197"/>
        <v>3.5918856748144323</v>
      </c>
      <c r="X172" s="23">
        <f t="shared" si="197"/>
        <v>-0.14224612476737564</v>
      </c>
      <c r="Y172" s="23">
        <f t="shared" ref="Y172:AA172" si="198">IFERROR((Y133/X133-1)*100,"")</f>
        <v>-3.1649231956203172</v>
      </c>
      <c r="Z172" s="23">
        <f t="shared" si="198"/>
        <v>8.7300090464758728</v>
      </c>
      <c r="AA172" s="23">
        <f t="shared" si="198"/>
        <v>6.8873666081505469</v>
      </c>
    </row>
    <row r="173" spans="1:27" s="63" customFormat="1" ht="15" customHeight="1" x14ac:dyDescent="0.5">
      <c r="B173" s="62" t="s">
        <v>55</v>
      </c>
      <c r="C173" s="18" t="s">
        <v>153</v>
      </c>
      <c r="D173" s="22" t="s">
        <v>364</v>
      </c>
      <c r="E173" s="22" t="str">
        <f t="shared" ref="E173:X173" si="199">IFERROR((E134/D134-1)*100,"")</f>
        <v/>
      </c>
      <c r="F173" s="22" t="str">
        <f t="shared" si="199"/>
        <v/>
      </c>
      <c r="G173" s="22" t="str">
        <f t="shared" si="199"/>
        <v/>
      </c>
      <c r="H173" s="22" t="str">
        <f t="shared" si="199"/>
        <v/>
      </c>
      <c r="I173" s="22" t="str">
        <f t="shared" si="199"/>
        <v/>
      </c>
      <c r="J173" s="22" t="str">
        <f t="shared" si="199"/>
        <v/>
      </c>
      <c r="K173" s="22" t="str">
        <f t="shared" si="199"/>
        <v/>
      </c>
      <c r="L173" s="22" t="str">
        <f t="shared" si="199"/>
        <v/>
      </c>
      <c r="M173" s="22" t="str">
        <f t="shared" si="199"/>
        <v/>
      </c>
      <c r="N173" s="22" t="str">
        <f t="shared" si="199"/>
        <v/>
      </c>
      <c r="O173" s="22" t="str">
        <f t="shared" si="199"/>
        <v/>
      </c>
      <c r="P173" s="22" t="str">
        <f t="shared" si="199"/>
        <v/>
      </c>
      <c r="Q173" s="22" t="str">
        <f t="shared" si="199"/>
        <v/>
      </c>
      <c r="R173" s="22" t="str">
        <f t="shared" si="199"/>
        <v/>
      </c>
      <c r="S173" s="22" t="str">
        <f t="shared" si="199"/>
        <v/>
      </c>
      <c r="T173" s="22" t="str">
        <f t="shared" si="199"/>
        <v/>
      </c>
      <c r="U173" s="22">
        <f t="shared" si="199"/>
        <v>6.5909901076334654</v>
      </c>
      <c r="V173" s="22">
        <f t="shared" si="199"/>
        <v>-1.6259858088187973</v>
      </c>
      <c r="W173" s="22">
        <f t="shared" si="199"/>
        <v>-2.1271434146595825</v>
      </c>
      <c r="X173" s="22">
        <f t="shared" si="199"/>
        <v>20.15740811978177</v>
      </c>
      <c r="Y173" s="22">
        <f>IFERROR((Y134/X134-1)*100,"")</f>
        <v>9.0690248975974885</v>
      </c>
      <c r="Z173" s="22">
        <f>IFERROR((Z134/Y134-1)*100,"")</f>
        <v>-4.8399699415240915</v>
      </c>
      <c r="AA173" s="22">
        <f>IFERROR((AA134/Z134-1)*100,"")</f>
        <v>9.4041389922483241</v>
      </c>
    </row>
    <row r="174" spans="1:27" s="63" customFormat="1" ht="15" customHeight="1" x14ac:dyDescent="0.5">
      <c r="B174" s="62" t="s">
        <v>65</v>
      </c>
      <c r="C174" s="18" t="s">
        <v>154</v>
      </c>
      <c r="D174" s="22" t="s">
        <v>364</v>
      </c>
      <c r="E174" s="22" t="str">
        <f t="shared" ref="E174:X174" si="200">IFERROR((E135/D135-1)*100,"")</f>
        <v/>
      </c>
      <c r="F174" s="22" t="str">
        <f t="shared" si="200"/>
        <v/>
      </c>
      <c r="G174" s="22" t="str">
        <f t="shared" si="200"/>
        <v/>
      </c>
      <c r="H174" s="22" t="str">
        <f t="shared" si="200"/>
        <v/>
      </c>
      <c r="I174" s="22" t="str">
        <f t="shared" si="200"/>
        <v/>
      </c>
      <c r="J174" s="22" t="str">
        <f t="shared" si="200"/>
        <v/>
      </c>
      <c r="K174" s="22" t="str">
        <f t="shared" si="200"/>
        <v/>
      </c>
      <c r="L174" s="22" t="str">
        <f t="shared" si="200"/>
        <v/>
      </c>
      <c r="M174" s="22" t="str">
        <f t="shared" si="200"/>
        <v/>
      </c>
      <c r="N174" s="22" t="str">
        <f t="shared" si="200"/>
        <v/>
      </c>
      <c r="O174" s="22" t="str">
        <f t="shared" si="200"/>
        <v/>
      </c>
      <c r="P174" s="22" t="str">
        <f t="shared" si="200"/>
        <v/>
      </c>
      <c r="Q174" s="22" t="str">
        <f t="shared" si="200"/>
        <v/>
      </c>
      <c r="R174" s="22" t="str">
        <f t="shared" si="200"/>
        <v/>
      </c>
      <c r="S174" s="22" t="str">
        <f t="shared" si="200"/>
        <v/>
      </c>
      <c r="T174" s="22" t="str">
        <f t="shared" si="200"/>
        <v/>
      </c>
      <c r="U174" s="22">
        <f t="shared" si="200"/>
        <v>0.43075308574183069</v>
      </c>
      <c r="V174" s="22">
        <f t="shared" si="200"/>
        <v>7.1013316659793269</v>
      </c>
      <c r="W174" s="22">
        <f t="shared" si="200"/>
        <v>4.3283922462941993</v>
      </c>
      <c r="X174" s="22">
        <f t="shared" si="200"/>
        <v>-4.8199700908777228</v>
      </c>
      <c r="Y174" s="22">
        <f t="shared" ref="Y174:AA174" si="201">IFERROR((Y135/X135-1)*100,"")</f>
        <v>0.50555624719210712</v>
      </c>
      <c r="Z174" s="22">
        <f t="shared" si="201"/>
        <v>3.0291024863843274</v>
      </c>
      <c r="AA174" s="22">
        <f t="shared" si="201"/>
        <v>13.987397237407674</v>
      </c>
    </row>
    <row r="175" spans="1:27" s="65" customFormat="1" ht="15" customHeight="1" x14ac:dyDescent="0.5">
      <c r="B175" s="64" t="s">
        <v>67</v>
      </c>
      <c r="C175" s="20" t="s">
        <v>60</v>
      </c>
      <c r="D175" s="23" t="s">
        <v>364</v>
      </c>
      <c r="E175" s="23" t="str">
        <f t="shared" ref="E175:X175" si="202">IFERROR((E136/D136-1)*100,"")</f>
        <v/>
      </c>
      <c r="F175" s="23" t="str">
        <f t="shared" si="202"/>
        <v/>
      </c>
      <c r="G175" s="23" t="str">
        <f t="shared" si="202"/>
        <v/>
      </c>
      <c r="H175" s="23" t="str">
        <f t="shared" si="202"/>
        <v/>
      </c>
      <c r="I175" s="23" t="str">
        <f t="shared" si="202"/>
        <v/>
      </c>
      <c r="J175" s="23" t="str">
        <f t="shared" si="202"/>
        <v/>
      </c>
      <c r="K175" s="23" t="str">
        <f t="shared" si="202"/>
        <v/>
      </c>
      <c r="L175" s="23" t="str">
        <f t="shared" si="202"/>
        <v/>
      </c>
      <c r="M175" s="23" t="str">
        <f t="shared" si="202"/>
        <v/>
      </c>
      <c r="N175" s="23" t="str">
        <f t="shared" si="202"/>
        <v/>
      </c>
      <c r="O175" s="23" t="str">
        <f t="shared" si="202"/>
        <v/>
      </c>
      <c r="P175" s="23" t="str">
        <f t="shared" si="202"/>
        <v/>
      </c>
      <c r="Q175" s="23" t="str">
        <f t="shared" si="202"/>
        <v/>
      </c>
      <c r="R175" s="23" t="str">
        <f t="shared" si="202"/>
        <v/>
      </c>
      <c r="S175" s="23" t="str">
        <f t="shared" si="202"/>
        <v/>
      </c>
      <c r="T175" s="23" t="str">
        <f t="shared" si="202"/>
        <v/>
      </c>
      <c r="U175" s="23">
        <f t="shared" si="202"/>
        <v>0.8934010152284344</v>
      </c>
      <c r="V175" s="23">
        <f t="shared" si="202"/>
        <v>9.9184171645146471</v>
      </c>
      <c r="W175" s="23">
        <f t="shared" si="202"/>
        <v>5.3075468954485894</v>
      </c>
      <c r="X175" s="23">
        <f t="shared" si="202"/>
        <v>3.214969597204953</v>
      </c>
      <c r="Y175" s="23">
        <f t="shared" ref="Y175:AA175" si="203">IFERROR((Y136/X136-1)*100,"")</f>
        <v>-1.8078542183265101</v>
      </c>
      <c r="Z175" s="23">
        <f t="shared" si="203"/>
        <v>-1.3558998352868001</v>
      </c>
      <c r="AA175" s="23">
        <f t="shared" si="203"/>
        <v>13.210869336697129</v>
      </c>
    </row>
    <row r="176" spans="1:27" s="58" customFormat="1" ht="15" customHeight="1" x14ac:dyDescent="0.4">
      <c r="B176" s="61" t="s">
        <v>176</v>
      </c>
      <c r="C176" s="13" t="s">
        <v>155</v>
      </c>
      <c r="D176" s="11" t="s">
        <v>364</v>
      </c>
      <c r="E176" s="11" t="str">
        <f t="shared" ref="E176:X176" si="204">IFERROR((E137/D137-1)*100,"")</f>
        <v/>
      </c>
      <c r="F176" s="11" t="str">
        <f t="shared" si="204"/>
        <v/>
      </c>
      <c r="G176" s="11" t="str">
        <f t="shared" si="204"/>
        <v/>
      </c>
      <c r="H176" s="11" t="str">
        <f t="shared" si="204"/>
        <v/>
      </c>
      <c r="I176" s="11" t="str">
        <f t="shared" si="204"/>
        <v/>
      </c>
      <c r="J176" s="11" t="str">
        <f t="shared" si="204"/>
        <v/>
      </c>
      <c r="K176" s="11" t="str">
        <f t="shared" si="204"/>
        <v/>
      </c>
      <c r="L176" s="11" t="str">
        <f t="shared" si="204"/>
        <v/>
      </c>
      <c r="M176" s="11" t="str">
        <f t="shared" si="204"/>
        <v/>
      </c>
      <c r="N176" s="11" t="str">
        <f t="shared" si="204"/>
        <v/>
      </c>
      <c r="O176" s="11" t="str">
        <f t="shared" si="204"/>
        <v/>
      </c>
      <c r="P176" s="11" t="str">
        <f t="shared" si="204"/>
        <v/>
      </c>
      <c r="Q176" s="11" t="str">
        <f t="shared" si="204"/>
        <v/>
      </c>
      <c r="R176" s="11" t="str">
        <f t="shared" si="204"/>
        <v/>
      </c>
      <c r="S176" s="11" t="str">
        <f t="shared" si="204"/>
        <v/>
      </c>
      <c r="T176" s="11" t="str">
        <f t="shared" si="204"/>
        <v/>
      </c>
      <c r="U176" s="11" t="str">
        <f t="shared" si="204"/>
        <v/>
      </c>
      <c r="V176" s="11" t="str">
        <f t="shared" si="204"/>
        <v/>
      </c>
      <c r="W176" s="11" t="str">
        <f t="shared" si="204"/>
        <v/>
      </c>
      <c r="X176" s="11" t="str">
        <f t="shared" si="204"/>
        <v/>
      </c>
      <c r="Y176" s="11" t="str">
        <f t="shared" ref="Y176:AA176" si="205">IFERROR((Y137/X137-1)*100,"")</f>
        <v/>
      </c>
      <c r="Z176" s="11" t="str">
        <f t="shared" si="205"/>
        <v/>
      </c>
      <c r="AA176" s="11" t="str">
        <f t="shared" si="205"/>
        <v/>
      </c>
    </row>
    <row r="177" spans="2:27" s="58" customFormat="1" ht="15" customHeight="1" x14ac:dyDescent="0.4">
      <c r="B177" s="61" t="s">
        <v>177</v>
      </c>
      <c r="C177" s="13" t="s">
        <v>156</v>
      </c>
      <c r="D177" s="11" t="s">
        <v>364</v>
      </c>
      <c r="E177" s="11" t="str">
        <f t="shared" ref="E177:X177" si="206">IFERROR((E138/D138-1)*100,"")</f>
        <v/>
      </c>
      <c r="F177" s="11" t="str">
        <f t="shared" si="206"/>
        <v/>
      </c>
      <c r="G177" s="11" t="str">
        <f t="shared" si="206"/>
        <v/>
      </c>
      <c r="H177" s="11" t="str">
        <f t="shared" si="206"/>
        <v/>
      </c>
      <c r="I177" s="11" t="str">
        <f t="shared" si="206"/>
        <v/>
      </c>
      <c r="J177" s="11" t="str">
        <f t="shared" si="206"/>
        <v/>
      </c>
      <c r="K177" s="11" t="str">
        <f t="shared" si="206"/>
        <v/>
      </c>
      <c r="L177" s="11" t="str">
        <f t="shared" si="206"/>
        <v/>
      </c>
      <c r="M177" s="11" t="str">
        <f t="shared" si="206"/>
        <v/>
      </c>
      <c r="N177" s="11" t="str">
        <f t="shared" si="206"/>
        <v/>
      </c>
      <c r="O177" s="11" t="str">
        <f t="shared" si="206"/>
        <v/>
      </c>
      <c r="P177" s="11" t="str">
        <f t="shared" si="206"/>
        <v/>
      </c>
      <c r="Q177" s="11" t="str">
        <f t="shared" si="206"/>
        <v/>
      </c>
      <c r="R177" s="11" t="str">
        <f t="shared" si="206"/>
        <v/>
      </c>
      <c r="S177" s="11" t="str">
        <f t="shared" si="206"/>
        <v/>
      </c>
      <c r="T177" s="11" t="str">
        <f t="shared" si="206"/>
        <v/>
      </c>
      <c r="U177" s="11" t="str">
        <f t="shared" si="206"/>
        <v/>
      </c>
      <c r="V177" s="11" t="str">
        <f t="shared" si="206"/>
        <v/>
      </c>
      <c r="W177" s="11" t="str">
        <f t="shared" si="206"/>
        <v/>
      </c>
      <c r="X177" s="11" t="str">
        <f t="shared" si="206"/>
        <v/>
      </c>
      <c r="Y177" s="11" t="str">
        <f t="shared" ref="Y177:AA177" si="207">IFERROR((Y138/X138-1)*100,"")</f>
        <v/>
      </c>
      <c r="Z177" s="11" t="str">
        <f t="shared" si="207"/>
        <v/>
      </c>
      <c r="AA177" s="11" t="str">
        <f t="shared" si="207"/>
        <v/>
      </c>
    </row>
    <row r="178" spans="2:27" s="58" customFormat="1" ht="15" customHeight="1" x14ac:dyDescent="0.4">
      <c r="B178" s="61" t="s">
        <v>178</v>
      </c>
      <c r="C178" s="13" t="s">
        <v>157</v>
      </c>
      <c r="D178" s="11" t="s">
        <v>364</v>
      </c>
      <c r="E178" s="11" t="str">
        <f t="shared" ref="E178:X178" si="208">IFERROR((E139/D139-1)*100,"")</f>
        <v/>
      </c>
      <c r="F178" s="11" t="str">
        <f t="shared" si="208"/>
        <v/>
      </c>
      <c r="G178" s="11" t="str">
        <f t="shared" si="208"/>
        <v/>
      </c>
      <c r="H178" s="11" t="str">
        <f t="shared" si="208"/>
        <v/>
      </c>
      <c r="I178" s="11" t="str">
        <f t="shared" si="208"/>
        <v/>
      </c>
      <c r="J178" s="11" t="str">
        <f t="shared" si="208"/>
        <v/>
      </c>
      <c r="K178" s="11" t="str">
        <f t="shared" si="208"/>
        <v/>
      </c>
      <c r="L178" s="11" t="str">
        <f t="shared" si="208"/>
        <v/>
      </c>
      <c r="M178" s="11" t="str">
        <f t="shared" si="208"/>
        <v/>
      </c>
      <c r="N178" s="11" t="str">
        <f t="shared" si="208"/>
        <v/>
      </c>
      <c r="O178" s="11" t="str">
        <f t="shared" si="208"/>
        <v/>
      </c>
      <c r="P178" s="11" t="str">
        <f t="shared" si="208"/>
        <v/>
      </c>
      <c r="Q178" s="11" t="str">
        <f t="shared" si="208"/>
        <v/>
      </c>
      <c r="R178" s="11" t="str">
        <f t="shared" si="208"/>
        <v/>
      </c>
      <c r="S178" s="11" t="str">
        <f t="shared" si="208"/>
        <v/>
      </c>
      <c r="T178" s="11" t="str">
        <f t="shared" si="208"/>
        <v/>
      </c>
      <c r="U178" s="11" t="str">
        <f t="shared" si="208"/>
        <v/>
      </c>
      <c r="V178" s="11" t="str">
        <f t="shared" si="208"/>
        <v/>
      </c>
      <c r="W178" s="11" t="str">
        <f t="shared" si="208"/>
        <v/>
      </c>
      <c r="X178" s="11" t="str">
        <f t="shared" si="208"/>
        <v/>
      </c>
      <c r="Y178" s="11" t="str">
        <f t="shared" ref="Y178:AA178" si="209">IFERROR((Y139/X139-1)*100,"")</f>
        <v/>
      </c>
      <c r="Z178" s="11" t="str">
        <f t="shared" si="209"/>
        <v/>
      </c>
      <c r="AA178" s="11" t="str">
        <f t="shared" si="209"/>
        <v/>
      </c>
    </row>
    <row r="179" spans="2:27" s="58" customFormat="1" ht="15" customHeight="1" x14ac:dyDescent="0.4">
      <c r="B179" s="61" t="s">
        <v>179</v>
      </c>
      <c r="C179" s="13" t="s">
        <v>158</v>
      </c>
      <c r="D179" s="11" t="s">
        <v>364</v>
      </c>
      <c r="E179" s="11" t="str">
        <f t="shared" ref="E179:X179" si="210">IFERROR((E140/D140-1)*100,"")</f>
        <v/>
      </c>
      <c r="F179" s="11" t="str">
        <f t="shared" si="210"/>
        <v/>
      </c>
      <c r="G179" s="11" t="str">
        <f t="shared" si="210"/>
        <v/>
      </c>
      <c r="H179" s="11" t="str">
        <f t="shared" si="210"/>
        <v/>
      </c>
      <c r="I179" s="11" t="str">
        <f t="shared" si="210"/>
        <v/>
      </c>
      <c r="J179" s="11" t="str">
        <f t="shared" si="210"/>
        <v/>
      </c>
      <c r="K179" s="11" t="str">
        <f t="shared" si="210"/>
        <v/>
      </c>
      <c r="L179" s="11" t="str">
        <f t="shared" si="210"/>
        <v/>
      </c>
      <c r="M179" s="11" t="str">
        <f t="shared" si="210"/>
        <v/>
      </c>
      <c r="N179" s="11" t="str">
        <f t="shared" si="210"/>
        <v/>
      </c>
      <c r="O179" s="11" t="str">
        <f t="shared" si="210"/>
        <v/>
      </c>
      <c r="P179" s="11" t="str">
        <f t="shared" si="210"/>
        <v/>
      </c>
      <c r="Q179" s="11" t="str">
        <f t="shared" si="210"/>
        <v/>
      </c>
      <c r="R179" s="11" t="str">
        <f t="shared" si="210"/>
        <v/>
      </c>
      <c r="S179" s="11" t="str">
        <f t="shared" si="210"/>
        <v/>
      </c>
      <c r="T179" s="11" t="str">
        <f t="shared" si="210"/>
        <v/>
      </c>
      <c r="U179" s="11">
        <f t="shared" si="210"/>
        <v>0</v>
      </c>
      <c r="V179" s="11">
        <f t="shared" si="210"/>
        <v>0</v>
      </c>
      <c r="W179" s="11">
        <f t="shared" si="210"/>
        <v>33.3333333333333</v>
      </c>
      <c r="X179" s="11">
        <f t="shared" si="210"/>
        <v>0</v>
      </c>
      <c r="Y179" s="11">
        <f t="shared" ref="Y179:AA179" si="211">IFERROR((Y140/X140-1)*100,"")</f>
        <v>0</v>
      </c>
      <c r="Z179" s="11">
        <f t="shared" si="211"/>
        <v>1.3549752999294284</v>
      </c>
      <c r="AA179" s="11">
        <f t="shared" si="211"/>
        <v>15.995961344295416</v>
      </c>
    </row>
    <row r="180" spans="2:27" s="58" customFormat="1" ht="15" customHeight="1" x14ac:dyDescent="0.4">
      <c r="B180" s="61" t="s">
        <v>180</v>
      </c>
      <c r="C180" s="13" t="s">
        <v>159</v>
      </c>
      <c r="D180" s="11" t="s">
        <v>364</v>
      </c>
      <c r="E180" s="11" t="str">
        <f t="shared" ref="E180:X180" si="212">IFERROR((E141/D141-1)*100,"")</f>
        <v/>
      </c>
      <c r="F180" s="11" t="str">
        <f t="shared" si="212"/>
        <v/>
      </c>
      <c r="G180" s="11" t="str">
        <f t="shared" si="212"/>
        <v/>
      </c>
      <c r="H180" s="11" t="str">
        <f t="shared" si="212"/>
        <v/>
      </c>
      <c r="I180" s="11" t="str">
        <f t="shared" si="212"/>
        <v/>
      </c>
      <c r="J180" s="11" t="str">
        <f t="shared" si="212"/>
        <v/>
      </c>
      <c r="K180" s="11" t="str">
        <f t="shared" si="212"/>
        <v/>
      </c>
      <c r="L180" s="11" t="str">
        <f t="shared" si="212"/>
        <v/>
      </c>
      <c r="M180" s="11" t="str">
        <f t="shared" si="212"/>
        <v/>
      </c>
      <c r="N180" s="11" t="str">
        <f t="shared" si="212"/>
        <v/>
      </c>
      <c r="O180" s="11" t="str">
        <f t="shared" si="212"/>
        <v/>
      </c>
      <c r="P180" s="11" t="str">
        <f t="shared" si="212"/>
        <v/>
      </c>
      <c r="Q180" s="11" t="str">
        <f t="shared" si="212"/>
        <v/>
      </c>
      <c r="R180" s="11" t="str">
        <f t="shared" si="212"/>
        <v/>
      </c>
      <c r="S180" s="11" t="str">
        <f t="shared" si="212"/>
        <v/>
      </c>
      <c r="T180" s="11" t="str">
        <f t="shared" si="212"/>
        <v/>
      </c>
      <c r="U180" s="11">
        <f t="shared" si="212"/>
        <v>0.89400609549610266</v>
      </c>
      <c r="V180" s="11">
        <f t="shared" si="212"/>
        <v>10.113904163393549</v>
      </c>
      <c r="W180" s="11">
        <f t="shared" si="212"/>
        <v>5.3268057433049965</v>
      </c>
      <c r="X180" s="11">
        <f t="shared" si="212"/>
        <v>3.1807472231571543</v>
      </c>
      <c r="Y180" s="11">
        <f t="shared" ref="Y180:AA180" si="213">IFERROR((Y141/X141-1)*100,"")</f>
        <v>-1.8144401611547512</v>
      </c>
      <c r="Z180" s="11">
        <f t="shared" si="213"/>
        <v>-1.8613254718344407</v>
      </c>
      <c r="AA180" s="11">
        <f t="shared" si="213"/>
        <v>12.590378868215545</v>
      </c>
    </row>
    <row r="181" spans="2:27" s="65" customFormat="1" ht="15" customHeight="1" x14ac:dyDescent="0.5">
      <c r="B181" s="64" t="s">
        <v>69</v>
      </c>
      <c r="C181" s="20" t="s">
        <v>160</v>
      </c>
      <c r="D181" s="23" t="s">
        <v>364</v>
      </c>
      <c r="E181" s="23" t="str">
        <f t="shared" ref="E181:X181" si="214">IFERROR((E142/D142-1)*100,"")</f>
        <v/>
      </c>
      <c r="F181" s="23" t="str">
        <f t="shared" si="214"/>
        <v/>
      </c>
      <c r="G181" s="23" t="str">
        <f t="shared" si="214"/>
        <v/>
      </c>
      <c r="H181" s="23" t="str">
        <f t="shared" si="214"/>
        <v/>
      </c>
      <c r="I181" s="23" t="str">
        <f t="shared" si="214"/>
        <v/>
      </c>
      <c r="J181" s="23" t="str">
        <f t="shared" si="214"/>
        <v/>
      </c>
      <c r="K181" s="23" t="str">
        <f t="shared" si="214"/>
        <v/>
      </c>
      <c r="L181" s="23" t="str">
        <f t="shared" si="214"/>
        <v/>
      </c>
      <c r="M181" s="23" t="str">
        <f t="shared" si="214"/>
        <v/>
      </c>
      <c r="N181" s="23" t="str">
        <f t="shared" si="214"/>
        <v/>
      </c>
      <c r="O181" s="23" t="str">
        <f t="shared" si="214"/>
        <v/>
      </c>
      <c r="P181" s="23" t="str">
        <f t="shared" si="214"/>
        <v/>
      </c>
      <c r="Q181" s="23" t="str">
        <f t="shared" si="214"/>
        <v/>
      </c>
      <c r="R181" s="23" t="str">
        <f t="shared" si="214"/>
        <v/>
      </c>
      <c r="S181" s="23" t="str">
        <f t="shared" si="214"/>
        <v/>
      </c>
      <c r="T181" s="23" t="str">
        <f t="shared" si="214"/>
        <v/>
      </c>
      <c r="U181" s="23">
        <f t="shared" si="214"/>
        <v>-22.049614643545279</v>
      </c>
      <c r="V181" s="23">
        <f t="shared" si="214"/>
        <v>9.8104644954618347</v>
      </c>
      <c r="W181" s="23">
        <f t="shared" si="214"/>
        <v>23.498888065233501</v>
      </c>
      <c r="X181" s="23">
        <f t="shared" si="214"/>
        <v>-34.874098593214306</v>
      </c>
      <c r="Y181" s="23">
        <f t="shared" ref="Y181:AA181" si="215">IFERROR((Y142/X142-1)*100,"")</f>
        <v>-9.8002569793248391</v>
      </c>
      <c r="Z181" s="23">
        <f t="shared" si="215"/>
        <v>6.9019496228831523</v>
      </c>
      <c r="AA181" s="23">
        <f t="shared" si="215"/>
        <v>20.899934311364166</v>
      </c>
    </row>
    <row r="182" spans="2:27" s="65" customFormat="1" ht="15" customHeight="1" x14ac:dyDescent="0.5">
      <c r="B182" s="64" t="s">
        <v>71</v>
      </c>
      <c r="C182" s="20" t="s">
        <v>161</v>
      </c>
      <c r="D182" s="23" t="s">
        <v>364</v>
      </c>
      <c r="E182" s="23" t="str">
        <f t="shared" ref="E182:X182" si="216">IFERROR((E143/D143-1)*100,"")</f>
        <v/>
      </c>
      <c r="F182" s="23" t="str">
        <f t="shared" si="216"/>
        <v/>
      </c>
      <c r="G182" s="23" t="str">
        <f t="shared" si="216"/>
        <v/>
      </c>
      <c r="H182" s="23" t="str">
        <f t="shared" si="216"/>
        <v/>
      </c>
      <c r="I182" s="23" t="str">
        <f t="shared" si="216"/>
        <v/>
      </c>
      <c r="J182" s="23" t="str">
        <f t="shared" si="216"/>
        <v/>
      </c>
      <c r="K182" s="23" t="str">
        <f t="shared" si="216"/>
        <v/>
      </c>
      <c r="L182" s="23" t="str">
        <f t="shared" si="216"/>
        <v/>
      </c>
      <c r="M182" s="23" t="str">
        <f t="shared" si="216"/>
        <v/>
      </c>
      <c r="N182" s="23" t="str">
        <f t="shared" si="216"/>
        <v/>
      </c>
      <c r="O182" s="23" t="str">
        <f t="shared" si="216"/>
        <v/>
      </c>
      <c r="P182" s="23" t="str">
        <f t="shared" si="216"/>
        <v/>
      </c>
      <c r="Q182" s="23" t="str">
        <f t="shared" si="216"/>
        <v/>
      </c>
      <c r="R182" s="23" t="str">
        <f t="shared" si="216"/>
        <v/>
      </c>
      <c r="S182" s="23" t="str">
        <f t="shared" si="216"/>
        <v/>
      </c>
      <c r="T182" s="23" t="str">
        <f t="shared" si="216"/>
        <v/>
      </c>
      <c r="U182" s="23">
        <f t="shared" si="216"/>
        <v>-11.123498080019834</v>
      </c>
      <c r="V182" s="23">
        <f t="shared" si="216"/>
        <v>-2.987630827783061</v>
      </c>
      <c r="W182" s="23">
        <f t="shared" si="216"/>
        <v>0.52146008824711654</v>
      </c>
      <c r="X182" s="23">
        <f t="shared" si="216"/>
        <v>-1.8784669692385236</v>
      </c>
      <c r="Y182" s="23">
        <f t="shared" ref="Y182:AA182" si="217">IFERROR((Y143/X143-1)*100,"")</f>
        <v>-5.051279593597247</v>
      </c>
      <c r="Z182" s="23">
        <f t="shared" si="217"/>
        <v>-0.27989821882951071</v>
      </c>
      <c r="AA182" s="23">
        <f t="shared" si="217"/>
        <v>22.408993576017131</v>
      </c>
    </row>
    <row r="183" spans="2:27" s="65" customFormat="1" ht="15" customHeight="1" x14ac:dyDescent="0.5">
      <c r="B183" s="64" t="s">
        <v>73</v>
      </c>
      <c r="C183" s="20" t="s">
        <v>162</v>
      </c>
      <c r="D183" s="23" t="s">
        <v>364</v>
      </c>
      <c r="E183" s="23" t="str">
        <f t="shared" ref="E183:X183" si="218">IFERROR((E144/D144-1)*100,"")</f>
        <v/>
      </c>
      <c r="F183" s="23" t="str">
        <f t="shared" si="218"/>
        <v/>
      </c>
      <c r="G183" s="23" t="str">
        <f t="shared" si="218"/>
        <v/>
      </c>
      <c r="H183" s="23" t="str">
        <f t="shared" si="218"/>
        <v/>
      </c>
      <c r="I183" s="23" t="str">
        <f t="shared" si="218"/>
        <v/>
      </c>
      <c r="J183" s="23" t="str">
        <f t="shared" si="218"/>
        <v/>
      </c>
      <c r="K183" s="23" t="str">
        <f t="shared" si="218"/>
        <v/>
      </c>
      <c r="L183" s="23" t="str">
        <f t="shared" si="218"/>
        <v/>
      </c>
      <c r="M183" s="23" t="str">
        <f t="shared" si="218"/>
        <v/>
      </c>
      <c r="N183" s="23" t="str">
        <f t="shared" si="218"/>
        <v/>
      </c>
      <c r="O183" s="23" t="str">
        <f t="shared" si="218"/>
        <v/>
      </c>
      <c r="P183" s="23" t="str">
        <f t="shared" si="218"/>
        <v/>
      </c>
      <c r="Q183" s="23" t="str">
        <f t="shared" si="218"/>
        <v/>
      </c>
      <c r="R183" s="23" t="str">
        <f t="shared" si="218"/>
        <v/>
      </c>
      <c r="S183" s="23" t="str">
        <f t="shared" si="218"/>
        <v/>
      </c>
      <c r="T183" s="23" t="str">
        <f t="shared" si="218"/>
        <v/>
      </c>
      <c r="U183" s="23">
        <f t="shared" si="218"/>
        <v>-1.4925373134328512</v>
      </c>
      <c r="V183" s="23">
        <f t="shared" si="218"/>
        <v>20.819112627986346</v>
      </c>
      <c r="W183" s="23">
        <f t="shared" si="218"/>
        <v>0</v>
      </c>
      <c r="X183" s="23">
        <f t="shared" si="218"/>
        <v>-9.8203592814371419</v>
      </c>
      <c r="Y183" s="23">
        <f t="shared" ref="Y183:AA183" si="219">IFERROR((Y144/X144-1)*100,"")</f>
        <v>0.7700281356434191</v>
      </c>
      <c r="Z183" s="23">
        <f t="shared" si="219"/>
        <v>-0.99759201926384877</v>
      </c>
      <c r="AA183" s="23">
        <f t="shared" si="219"/>
        <v>41.78876254552528</v>
      </c>
    </row>
    <row r="184" spans="2:27" s="65" customFormat="1" ht="15" customHeight="1" x14ac:dyDescent="0.5">
      <c r="B184" s="64" t="s">
        <v>75</v>
      </c>
      <c r="C184" s="20" t="s">
        <v>163</v>
      </c>
      <c r="D184" s="23" t="s">
        <v>364</v>
      </c>
      <c r="E184" s="23" t="str">
        <f t="shared" ref="E184:X184" si="220">IFERROR((E145/D145-1)*100,"")</f>
        <v/>
      </c>
      <c r="F184" s="23" t="str">
        <f t="shared" si="220"/>
        <v/>
      </c>
      <c r="G184" s="23" t="str">
        <f t="shared" si="220"/>
        <v/>
      </c>
      <c r="H184" s="23" t="str">
        <f t="shared" si="220"/>
        <v/>
      </c>
      <c r="I184" s="23" t="str">
        <f t="shared" si="220"/>
        <v/>
      </c>
      <c r="J184" s="23" t="str">
        <f t="shared" si="220"/>
        <v/>
      </c>
      <c r="K184" s="23" t="str">
        <f t="shared" si="220"/>
        <v/>
      </c>
      <c r="L184" s="23" t="str">
        <f t="shared" si="220"/>
        <v/>
      </c>
      <c r="M184" s="23" t="str">
        <f t="shared" si="220"/>
        <v/>
      </c>
      <c r="N184" s="23" t="str">
        <f t="shared" si="220"/>
        <v/>
      </c>
      <c r="O184" s="23" t="str">
        <f t="shared" si="220"/>
        <v/>
      </c>
      <c r="P184" s="23" t="str">
        <f t="shared" si="220"/>
        <v/>
      </c>
      <c r="Q184" s="23" t="str">
        <f t="shared" si="220"/>
        <v/>
      </c>
      <c r="R184" s="23" t="str">
        <f t="shared" si="220"/>
        <v/>
      </c>
      <c r="S184" s="23" t="str">
        <f t="shared" si="220"/>
        <v/>
      </c>
      <c r="T184" s="23" t="str">
        <f t="shared" si="220"/>
        <v/>
      </c>
      <c r="U184" s="23">
        <f t="shared" si="220"/>
        <v>28.9453621346887</v>
      </c>
      <c r="V184" s="23">
        <f t="shared" si="220"/>
        <v>7.0113157310849772</v>
      </c>
      <c r="W184" s="23">
        <f t="shared" si="220"/>
        <v>-2.4975024975060212E-2</v>
      </c>
      <c r="X184" s="23">
        <f t="shared" si="220"/>
        <v>-13.952810952519645</v>
      </c>
      <c r="Y184" s="23">
        <f t="shared" ref="Y184:AA184" si="221">IFERROR((Y145/X145-1)*100,"")</f>
        <v>1.9838001098297475</v>
      </c>
      <c r="Z184" s="23">
        <f t="shared" si="221"/>
        <v>5.8813003280644205</v>
      </c>
      <c r="AA184" s="23">
        <f t="shared" si="221"/>
        <v>21.401295035696521</v>
      </c>
    </row>
    <row r="185" spans="2:27" s="65" customFormat="1" ht="15" customHeight="1" x14ac:dyDescent="0.5">
      <c r="B185" s="64" t="s">
        <v>77</v>
      </c>
      <c r="C185" s="20" t="s">
        <v>116</v>
      </c>
      <c r="D185" s="23" t="s">
        <v>364</v>
      </c>
      <c r="E185" s="23" t="str">
        <f t="shared" ref="E185:X185" si="222">IFERROR((E146/D146-1)*100,"")</f>
        <v/>
      </c>
      <c r="F185" s="23" t="str">
        <f t="shared" si="222"/>
        <v/>
      </c>
      <c r="G185" s="23" t="str">
        <f t="shared" si="222"/>
        <v/>
      </c>
      <c r="H185" s="23" t="str">
        <f t="shared" si="222"/>
        <v/>
      </c>
      <c r="I185" s="23" t="str">
        <f t="shared" si="222"/>
        <v/>
      </c>
      <c r="J185" s="23" t="str">
        <f t="shared" si="222"/>
        <v/>
      </c>
      <c r="K185" s="23" t="str">
        <f t="shared" si="222"/>
        <v/>
      </c>
      <c r="L185" s="23" t="str">
        <f t="shared" si="222"/>
        <v/>
      </c>
      <c r="M185" s="23" t="str">
        <f t="shared" si="222"/>
        <v/>
      </c>
      <c r="N185" s="23" t="str">
        <f t="shared" si="222"/>
        <v/>
      </c>
      <c r="O185" s="23" t="str">
        <f t="shared" si="222"/>
        <v/>
      </c>
      <c r="P185" s="23" t="str">
        <f t="shared" si="222"/>
        <v/>
      </c>
      <c r="Q185" s="23" t="str">
        <f t="shared" si="222"/>
        <v/>
      </c>
      <c r="R185" s="23" t="str">
        <f t="shared" si="222"/>
        <v/>
      </c>
      <c r="S185" s="23" t="str">
        <f t="shared" si="222"/>
        <v/>
      </c>
      <c r="T185" s="23" t="str">
        <f t="shared" si="222"/>
        <v/>
      </c>
      <c r="U185" s="23">
        <f t="shared" si="222"/>
        <v>3.4557925943149437</v>
      </c>
      <c r="V185" s="23">
        <f t="shared" si="222"/>
        <v>10.595065312046437</v>
      </c>
      <c r="W185" s="23">
        <f t="shared" si="222"/>
        <v>1.9307821845421458</v>
      </c>
      <c r="X185" s="23">
        <f t="shared" si="222"/>
        <v>-4.6211288136460249</v>
      </c>
      <c r="Y185" s="23">
        <f t="shared" ref="Y185:AA185" si="223">IFERROR((Y146/X146-1)*100,"")</f>
        <v>5.815885676304422</v>
      </c>
      <c r="Z185" s="23">
        <f t="shared" si="223"/>
        <v>8.8860357468662379</v>
      </c>
      <c r="AA185" s="23">
        <f t="shared" si="223"/>
        <v>1.2216258526221546</v>
      </c>
    </row>
    <row r="186" spans="2:27" s="58" customFormat="1" ht="15" customHeight="1" x14ac:dyDescent="0.4">
      <c r="B186" s="61" t="s">
        <v>181</v>
      </c>
      <c r="C186" s="13" t="s">
        <v>164</v>
      </c>
      <c r="D186" s="11" t="s">
        <v>364</v>
      </c>
      <c r="E186" s="11" t="str">
        <f t="shared" ref="E186:X186" si="224">IFERROR((E147/D147-1)*100,"")</f>
        <v/>
      </c>
      <c r="F186" s="11" t="str">
        <f t="shared" si="224"/>
        <v/>
      </c>
      <c r="G186" s="11" t="str">
        <f t="shared" si="224"/>
        <v/>
      </c>
      <c r="H186" s="11" t="str">
        <f t="shared" si="224"/>
        <v/>
      </c>
      <c r="I186" s="11" t="str">
        <f t="shared" si="224"/>
        <v/>
      </c>
      <c r="J186" s="11" t="str">
        <f t="shared" si="224"/>
        <v/>
      </c>
      <c r="K186" s="11" t="str">
        <f t="shared" si="224"/>
        <v/>
      </c>
      <c r="L186" s="11" t="str">
        <f t="shared" si="224"/>
        <v/>
      </c>
      <c r="M186" s="11" t="str">
        <f t="shared" si="224"/>
        <v/>
      </c>
      <c r="N186" s="11" t="str">
        <f t="shared" si="224"/>
        <v/>
      </c>
      <c r="O186" s="11" t="str">
        <f t="shared" si="224"/>
        <v/>
      </c>
      <c r="P186" s="11" t="str">
        <f t="shared" si="224"/>
        <v/>
      </c>
      <c r="Q186" s="11" t="str">
        <f t="shared" si="224"/>
        <v/>
      </c>
      <c r="R186" s="11" t="str">
        <f t="shared" si="224"/>
        <v/>
      </c>
      <c r="S186" s="11" t="str">
        <f t="shared" si="224"/>
        <v/>
      </c>
      <c r="T186" s="11" t="str">
        <f t="shared" si="224"/>
        <v/>
      </c>
      <c r="U186" s="11">
        <f t="shared" si="224"/>
        <v>-17.173913043478262</v>
      </c>
      <c r="V186" s="11">
        <f t="shared" si="224"/>
        <v>-12.227074235807855</v>
      </c>
      <c r="W186" s="11">
        <f t="shared" si="224"/>
        <v>-2.2204460492503131E-14</v>
      </c>
      <c r="X186" s="11">
        <f t="shared" si="224"/>
        <v>2.2204460492503131E-14</v>
      </c>
      <c r="Y186" s="11">
        <f t="shared" ref="Y186:AA186" si="225">IFERROR((Y147/X147-1)*100,"")</f>
        <v>8.1395348837209003</v>
      </c>
      <c r="Z186" s="11">
        <f t="shared" si="225"/>
        <v>-30.534351145038173</v>
      </c>
      <c r="AA186" s="11">
        <f t="shared" si="225"/>
        <v>0.31315240083509277</v>
      </c>
    </row>
    <row r="187" spans="2:27" s="58" customFormat="1" ht="15" customHeight="1" x14ac:dyDescent="0.4">
      <c r="B187" s="61" t="s">
        <v>182</v>
      </c>
      <c r="C187" s="13" t="s">
        <v>165</v>
      </c>
      <c r="D187" s="11" t="s">
        <v>364</v>
      </c>
      <c r="E187" s="11" t="str">
        <f t="shared" ref="E187:X187" si="226">IFERROR((E148/D148-1)*100,"")</f>
        <v/>
      </c>
      <c r="F187" s="11" t="str">
        <f t="shared" si="226"/>
        <v/>
      </c>
      <c r="G187" s="11" t="str">
        <f t="shared" si="226"/>
        <v/>
      </c>
      <c r="H187" s="11" t="str">
        <f t="shared" si="226"/>
        <v/>
      </c>
      <c r="I187" s="11" t="str">
        <f t="shared" si="226"/>
        <v/>
      </c>
      <c r="J187" s="11" t="str">
        <f t="shared" si="226"/>
        <v/>
      </c>
      <c r="K187" s="11" t="str">
        <f t="shared" si="226"/>
        <v/>
      </c>
      <c r="L187" s="11" t="str">
        <f t="shared" si="226"/>
        <v/>
      </c>
      <c r="M187" s="11" t="str">
        <f t="shared" si="226"/>
        <v/>
      </c>
      <c r="N187" s="11" t="str">
        <f t="shared" si="226"/>
        <v/>
      </c>
      <c r="O187" s="11" t="str">
        <f t="shared" si="226"/>
        <v/>
      </c>
      <c r="P187" s="11" t="str">
        <f t="shared" si="226"/>
        <v/>
      </c>
      <c r="Q187" s="11" t="str">
        <f t="shared" si="226"/>
        <v/>
      </c>
      <c r="R187" s="11" t="str">
        <f t="shared" si="226"/>
        <v/>
      </c>
      <c r="S187" s="11" t="str">
        <f t="shared" si="226"/>
        <v/>
      </c>
      <c r="T187" s="11" t="str">
        <f t="shared" si="226"/>
        <v/>
      </c>
      <c r="U187" s="11">
        <f t="shared" si="226"/>
        <v>-4.165509580673632E-2</v>
      </c>
      <c r="V187" s="11">
        <f t="shared" si="226"/>
        <v>19.532251174711689</v>
      </c>
      <c r="W187" s="11">
        <f t="shared" si="226"/>
        <v>4.9969942891493702</v>
      </c>
      <c r="X187" s="11">
        <f t="shared" si="226"/>
        <v>1.1034482758620845</v>
      </c>
      <c r="Y187" s="11">
        <f t="shared" ref="Y187:AA187" si="227">IFERROR((Y148/X148-1)*100,"")</f>
        <v>-0.2043470183912599</v>
      </c>
      <c r="Z187" s="11">
        <f t="shared" si="227"/>
        <v>7.2884615384615659</v>
      </c>
      <c r="AA187" s="11">
        <f t="shared" si="227"/>
        <v>5.3939845886154414</v>
      </c>
    </row>
    <row r="188" spans="2:27" s="58" customFormat="1" ht="15" customHeight="1" x14ac:dyDescent="0.4">
      <c r="B188" s="61" t="s">
        <v>183</v>
      </c>
      <c r="C188" s="13" t="s">
        <v>119</v>
      </c>
      <c r="D188" s="11" t="s">
        <v>364</v>
      </c>
      <c r="E188" s="11" t="str">
        <f t="shared" ref="E188:X188" si="228">IFERROR((E149/D149-1)*100,"")</f>
        <v/>
      </c>
      <c r="F188" s="11" t="str">
        <f t="shared" si="228"/>
        <v/>
      </c>
      <c r="G188" s="11" t="str">
        <f t="shared" si="228"/>
        <v/>
      </c>
      <c r="H188" s="11" t="str">
        <f t="shared" si="228"/>
        <v/>
      </c>
      <c r="I188" s="11" t="str">
        <f t="shared" si="228"/>
        <v/>
      </c>
      <c r="J188" s="11" t="str">
        <f t="shared" si="228"/>
        <v/>
      </c>
      <c r="K188" s="11" t="str">
        <f t="shared" si="228"/>
        <v/>
      </c>
      <c r="L188" s="11" t="str">
        <f t="shared" si="228"/>
        <v/>
      </c>
      <c r="M188" s="11" t="str">
        <f t="shared" si="228"/>
        <v/>
      </c>
      <c r="N188" s="11" t="str">
        <f t="shared" si="228"/>
        <v/>
      </c>
      <c r="O188" s="11" t="str">
        <f t="shared" si="228"/>
        <v/>
      </c>
      <c r="P188" s="11" t="str">
        <f t="shared" si="228"/>
        <v/>
      </c>
      <c r="Q188" s="11" t="str">
        <f t="shared" si="228"/>
        <v/>
      </c>
      <c r="R188" s="11" t="str">
        <f t="shared" si="228"/>
        <v/>
      </c>
      <c r="S188" s="11" t="str">
        <f t="shared" si="228"/>
        <v/>
      </c>
      <c r="T188" s="11" t="str">
        <f t="shared" si="228"/>
        <v/>
      </c>
      <c r="U188" s="11">
        <f t="shared" si="228"/>
        <v>6.5192917818033047</v>
      </c>
      <c r="V188" s="11">
        <f t="shared" si="228"/>
        <v>8.0979194502767804</v>
      </c>
      <c r="W188" s="11">
        <f t="shared" si="228"/>
        <v>0</v>
      </c>
      <c r="X188" s="11">
        <f t="shared" si="228"/>
        <v>-9.9667279137905407</v>
      </c>
      <c r="Y188" s="11">
        <f t="shared" ref="Y188:AA188" si="229">IFERROR((Y149/X149-1)*100,"")</f>
        <v>7.8754098360655833</v>
      </c>
      <c r="Z188" s="11">
        <f t="shared" si="229"/>
        <v>10.32347738185495</v>
      </c>
      <c r="AA188" s="11">
        <f t="shared" si="229"/>
        <v>0</v>
      </c>
    </row>
    <row r="189" spans="2:27" s="65" customFormat="1" ht="15" customHeight="1" x14ac:dyDescent="0.5">
      <c r="B189" s="64" t="s">
        <v>79</v>
      </c>
      <c r="C189" s="20" t="s">
        <v>166</v>
      </c>
      <c r="D189" s="23" t="s">
        <v>364</v>
      </c>
      <c r="E189" s="23" t="str">
        <f t="shared" ref="E189:X189" si="230">IFERROR((E150/D150-1)*100,"")</f>
        <v/>
      </c>
      <c r="F189" s="23" t="str">
        <f t="shared" si="230"/>
        <v/>
      </c>
      <c r="G189" s="23" t="str">
        <f t="shared" si="230"/>
        <v/>
      </c>
      <c r="H189" s="23" t="str">
        <f t="shared" si="230"/>
        <v/>
      </c>
      <c r="I189" s="23" t="str">
        <f t="shared" si="230"/>
        <v/>
      </c>
      <c r="J189" s="23" t="str">
        <f t="shared" si="230"/>
        <v/>
      </c>
      <c r="K189" s="23" t="str">
        <f t="shared" si="230"/>
        <v/>
      </c>
      <c r="L189" s="23" t="str">
        <f t="shared" si="230"/>
        <v/>
      </c>
      <c r="M189" s="23" t="str">
        <f t="shared" si="230"/>
        <v/>
      </c>
      <c r="N189" s="23" t="str">
        <f t="shared" si="230"/>
        <v/>
      </c>
      <c r="O189" s="23" t="str">
        <f t="shared" si="230"/>
        <v/>
      </c>
      <c r="P189" s="23" t="str">
        <f t="shared" si="230"/>
        <v/>
      </c>
      <c r="Q189" s="23" t="str">
        <f t="shared" si="230"/>
        <v/>
      </c>
      <c r="R189" s="23" t="str">
        <f t="shared" si="230"/>
        <v/>
      </c>
      <c r="S189" s="23" t="str">
        <f t="shared" si="230"/>
        <v/>
      </c>
      <c r="T189" s="23" t="str">
        <f t="shared" si="230"/>
        <v/>
      </c>
      <c r="U189" s="23">
        <f t="shared" si="230"/>
        <v>0.94429760885481606</v>
      </c>
      <c r="V189" s="23">
        <f t="shared" si="230"/>
        <v>5.5576811522654035</v>
      </c>
      <c r="W189" s="23">
        <f t="shared" si="230"/>
        <v>3.4970123255352314</v>
      </c>
      <c r="X189" s="23">
        <f t="shared" si="230"/>
        <v>-0.55414091332294246</v>
      </c>
      <c r="Y189" s="23">
        <f t="shared" ref="Y189:AA189" si="231">IFERROR((Y150/X150-1)*100,"")</f>
        <v>1.5976273586057133</v>
      </c>
      <c r="Z189" s="23">
        <f t="shared" si="231"/>
        <v>3.3839786772231095</v>
      </c>
      <c r="AA189" s="23">
        <f t="shared" si="231"/>
        <v>5.5244710270756725</v>
      </c>
    </row>
    <row r="190" spans="2:27" s="63" customFormat="1" ht="15" customHeight="1" x14ac:dyDescent="0.5">
      <c r="B190" s="62" t="s">
        <v>84</v>
      </c>
      <c r="C190" s="18" t="s">
        <v>167</v>
      </c>
      <c r="D190" s="22" t="s">
        <v>364</v>
      </c>
      <c r="E190" s="22" t="str">
        <f t="shared" ref="E190:X190" si="232">IFERROR((E151/D151-1)*100,"")</f>
        <v/>
      </c>
      <c r="F190" s="22" t="str">
        <f t="shared" si="232"/>
        <v/>
      </c>
      <c r="G190" s="22" t="str">
        <f t="shared" si="232"/>
        <v/>
      </c>
      <c r="H190" s="22" t="str">
        <f t="shared" si="232"/>
        <v/>
      </c>
      <c r="I190" s="22" t="str">
        <f t="shared" si="232"/>
        <v/>
      </c>
      <c r="J190" s="22" t="str">
        <f t="shared" si="232"/>
        <v/>
      </c>
      <c r="K190" s="22" t="str">
        <f t="shared" si="232"/>
        <v/>
      </c>
      <c r="L190" s="22" t="str">
        <f t="shared" si="232"/>
        <v/>
      </c>
      <c r="M190" s="22" t="str">
        <f t="shared" si="232"/>
        <v/>
      </c>
      <c r="N190" s="22" t="str">
        <f t="shared" si="232"/>
        <v/>
      </c>
      <c r="O190" s="22" t="str">
        <f t="shared" si="232"/>
        <v/>
      </c>
      <c r="P190" s="22" t="str">
        <f t="shared" si="232"/>
        <v/>
      </c>
      <c r="Q190" s="22" t="str">
        <f t="shared" si="232"/>
        <v/>
      </c>
      <c r="R190" s="22" t="str">
        <f t="shared" si="232"/>
        <v/>
      </c>
      <c r="S190" s="22" t="str">
        <f t="shared" si="232"/>
        <v/>
      </c>
      <c r="T190" s="22" t="str">
        <f t="shared" si="232"/>
        <v/>
      </c>
      <c r="U190" s="22">
        <f t="shared" si="232"/>
        <v>0.49396770879059915</v>
      </c>
      <c r="V190" s="22">
        <f t="shared" si="232"/>
        <v>-3.0014397531319403E-2</v>
      </c>
      <c r="W190" s="22">
        <f t="shared" si="232"/>
        <v>-0.41643665804739216</v>
      </c>
      <c r="X190" s="22">
        <f t="shared" si="232"/>
        <v>0.2439545639664864</v>
      </c>
      <c r="Y190" s="22">
        <f t="shared" ref="Y190:AA190" si="233">IFERROR((Y151/X151-1)*100,"")</f>
        <v>-4.6986560486090845</v>
      </c>
      <c r="Z190" s="22">
        <f t="shared" si="233"/>
        <v>1.1066208716893788</v>
      </c>
      <c r="AA190" s="22">
        <f t="shared" si="233"/>
        <v>4.3157160032303965</v>
      </c>
    </row>
    <row r="191" spans="2:27" s="65" customFormat="1" ht="15" customHeight="1" x14ac:dyDescent="0.5">
      <c r="B191" s="64" t="s">
        <v>184</v>
      </c>
      <c r="C191" s="20" t="s">
        <v>168</v>
      </c>
      <c r="D191" s="23" t="s">
        <v>364</v>
      </c>
      <c r="E191" s="23" t="str">
        <f t="shared" ref="E191:X191" si="234">IFERROR((E152/D152-1)*100,"")</f>
        <v/>
      </c>
      <c r="F191" s="23" t="str">
        <f t="shared" si="234"/>
        <v/>
      </c>
      <c r="G191" s="23" t="str">
        <f t="shared" si="234"/>
        <v/>
      </c>
      <c r="H191" s="23" t="str">
        <f t="shared" si="234"/>
        <v/>
      </c>
      <c r="I191" s="23" t="str">
        <f t="shared" si="234"/>
        <v/>
      </c>
      <c r="J191" s="23" t="str">
        <f t="shared" si="234"/>
        <v/>
      </c>
      <c r="K191" s="23" t="str">
        <f t="shared" si="234"/>
        <v/>
      </c>
      <c r="L191" s="23" t="str">
        <f t="shared" si="234"/>
        <v/>
      </c>
      <c r="M191" s="23" t="str">
        <f t="shared" si="234"/>
        <v/>
      </c>
      <c r="N191" s="23" t="str">
        <f t="shared" si="234"/>
        <v/>
      </c>
      <c r="O191" s="23" t="str">
        <f t="shared" si="234"/>
        <v/>
      </c>
      <c r="P191" s="23" t="str">
        <f t="shared" si="234"/>
        <v/>
      </c>
      <c r="Q191" s="23" t="str">
        <f t="shared" si="234"/>
        <v/>
      </c>
      <c r="R191" s="23" t="str">
        <f t="shared" si="234"/>
        <v/>
      </c>
      <c r="S191" s="23" t="str">
        <f t="shared" si="234"/>
        <v/>
      </c>
      <c r="T191" s="23" t="str">
        <f t="shared" si="234"/>
        <v/>
      </c>
      <c r="U191" s="23">
        <f t="shared" si="234"/>
        <v>9.47418285172974E-2</v>
      </c>
      <c r="V191" s="23">
        <f t="shared" si="234"/>
        <v>-0.83454131290123801</v>
      </c>
      <c r="W191" s="23">
        <f t="shared" si="234"/>
        <v>-1.1867182493532469</v>
      </c>
      <c r="X191" s="23">
        <f t="shared" si="234"/>
        <v>0.31833150384195097</v>
      </c>
      <c r="Y191" s="23">
        <f t="shared" ref="Y191:AA191" si="235">IFERROR((Y152/X152-1)*100,"")</f>
        <v>-1.5555872698729933</v>
      </c>
      <c r="Z191" s="23">
        <f t="shared" si="235"/>
        <v>3.1255480426352955</v>
      </c>
      <c r="AA191" s="23">
        <f t="shared" si="235"/>
        <v>3.5910993610927422</v>
      </c>
    </row>
    <row r="192" spans="2:27" s="65" customFormat="1" ht="15" customHeight="1" x14ac:dyDescent="0.5">
      <c r="B192" s="64" t="s">
        <v>185</v>
      </c>
      <c r="C192" s="20" t="s">
        <v>74</v>
      </c>
      <c r="D192" s="23" t="s">
        <v>364</v>
      </c>
      <c r="E192" s="23" t="str">
        <f t="shared" ref="E192:X192" si="236">IFERROR((E153/D153-1)*100,"")</f>
        <v/>
      </c>
      <c r="F192" s="23" t="str">
        <f t="shared" si="236"/>
        <v/>
      </c>
      <c r="G192" s="23" t="str">
        <f t="shared" si="236"/>
        <v/>
      </c>
      <c r="H192" s="23" t="str">
        <f t="shared" si="236"/>
        <v/>
      </c>
      <c r="I192" s="23" t="str">
        <f t="shared" si="236"/>
        <v/>
      </c>
      <c r="J192" s="23" t="str">
        <f t="shared" si="236"/>
        <v/>
      </c>
      <c r="K192" s="23" t="str">
        <f t="shared" si="236"/>
        <v/>
      </c>
      <c r="L192" s="23" t="str">
        <f t="shared" si="236"/>
        <v/>
      </c>
      <c r="M192" s="23" t="str">
        <f t="shared" si="236"/>
        <v/>
      </c>
      <c r="N192" s="23" t="str">
        <f t="shared" si="236"/>
        <v/>
      </c>
      <c r="O192" s="23" t="str">
        <f t="shared" si="236"/>
        <v/>
      </c>
      <c r="P192" s="23" t="str">
        <f t="shared" si="236"/>
        <v/>
      </c>
      <c r="Q192" s="23" t="str">
        <f t="shared" si="236"/>
        <v/>
      </c>
      <c r="R192" s="23" t="str">
        <f t="shared" si="236"/>
        <v/>
      </c>
      <c r="S192" s="23" t="str">
        <f t="shared" si="236"/>
        <v/>
      </c>
      <c r="T192" s="23" t="str">
        <f t="shared" si="236"/>
        <v/>
      </c>
      <c r="U192" s="23">
        <f t="shared" si="236"/>
        <v>0.3042632230673803</v>
      </c>
      <c r="V192" s="23">
        <f t="shared" si="236"/>
        <v>1.695662495337924E-2</v>
      </c>
      <c r="W192" s="23">
        <f t="shared" si="236"/>
        <v>-0.96669596048366557</v>
      </c>
      <c r="X192" s="23">
        <f t="shared" si="236"/>
        <v>0.5321227790638261</v>
      </c>
      <c r="Y192" s="23">
        <f t="shared" ref="Y192:AA192" si="237">IFERROR((Y153/X153-1)*100,"")</f>
        <v>-5.2118923455014006</v>
      </c>
      <c r="Z192" s="23">
        <f t="shared" si="237"/>
        <v>-2.09273251073544</v>
      </c>
      <c r="AA192" s="23">
        <f t="shared" si="237"/>
        <v>2.3989427414025988</v>
      </c>
    </row>
    <row r="193" spans="1:27" s="65" customFormat="1" ht="15" customHeight="1" x14ac:dyDescent="0.5">
      <c r="B193" s="64" t="s">
        <v>186</v>
      </c>
      <c r="C193" s="20" t="s">
        <v>169</v>
      </c>
      <c r="D193" s="23" t="s">
        <v>364</v>
      </c>
      <c r="E193" s="23" t="str">
        <f t="shared" ref="E193:X193" si="238">IFERROR((E154/D154-1)*100,"")</f>
        <v/>
      </c>
      <c r="F193" s="23" t="str">
        <f t="shared" si="238"/>
        <v/>
      </c>
      <c r="G193" s="23" t="str">
        <f t="shared" si="238"/>
        <v/>
      </c>
      <c r="H193" s="23" t="str">
        <f t="shared" si="238"/>
        <v/>
      </c>
      <c r="I193" s="23" t="str">
        <f t="shared" si="238"/>
        <v/>
      </c>
      <c r="J193" s="23" t="str">
        <f t="shared" si="238"/>
        <v/>
      </c>
      <c r="K193" s="23" t="str">
        <f t="shared" si="238"/>
        <v/>
      </c>
      <c r="L193" s="23" t="str">
        <f t="shared" si="238"/>
        <v/>
      </c>
      <c r="M193" s="23" t="str">
        <f t="shared" si="238"/>
        <v/>
      </c>
      <c r="N193" s="23" t="str">
        <f t="shared" si="238"/>
        <v/>
      </c>
      <c r="O193" s="23" t="str">
        <f t="shared" si="238"/>
        <v/>
      </c>
      <c r="P193" s="23" t="str">
        <f t="shared" si="238"/>
        <v/>
      </c>
      <c r="Q193" s="23" t="str">
        <f t="shared" si="238"/>
        <v/>
      </c>
      <c r="R193" s="23" t="str">
        <f t="shared" si="238"/>
        <v/>
      </c>
      <c r="S193" s="23" t="str">
        <f t="shared" si="238"/>
        <v/>
      </c>
      <c r="T193" s="23" t="str">
        <f t="shared" si="238"/>
        <v/>
      </c>
      <c r="U193" s="23">
        <f t="shared" si="238"/>
        <v>0.53579916173356334</v>
      </c>
      <c r="V193" s="23">
        <f t="shared" si="238"/>
        <v>0</v>
      </c>
      <c r="W193" s="23">
        <f t="shared" si="238"/>
        <v>-9.0950432014547111E-2</v>
      </c>
      <c r="X193" s="23">
        <f t="shared" si="238"/>
        <v>2.2791400433255227</v>
      </c>
      <c r="Y193" s="23">
        <f t="shared" ref="Y193:AA193" si="239">IFERROR((Y154/X154-1)*100,"")</f>
        <v>-0.87753032898648664</v>
      </c>
      <c r="Z193" s="23">
        <f t="shared" si="239"/>
        <v>-9.2434336740043754E-2</v>
      </c>
      <c r="AA193" s="23">
        <f t="shared" si="239"/>
        <v>2.2204460492503131E-14</v>
      </c>
    </row>
    <row r="194" spans="1:27" s="65" customFormat="1" ht="15" customHeight="1" x14ac:dyDescent="0.5">
      <c r="B194" s="64" t="s">
        <v>187</v>
      </c>
      <c r="C194" s="20" t="s">
        <v>170</v>
      </c>
      <c r="D194" s="23" t="s">
        <v>364</v>
      </c>
      <c r="E194" s="23" t="str">
        <f t="shared" ref="E194:X194" si="240">IFERROR((E155/D155-1)*100,"")</f>
        <v/>
      </c>
      <c r="F194" s="23" t="str">
        <f t="shared" si="240"/>
        <v/>
      </c>
      <c r="G194" s="23" t="str">
        <f t="shared" si="240"/>
        <v/>
      </c>
      <c r="H194" s="23" t="str">
        <f t="shared" si="240"/>
        <v/>
      </c>
      <c r="I194" s="23" t="str">
        <f t="shared" si="240"/>
        <v/>
      </c>
      <c r="J194" s="23" t="str">
        <f t="shared" si="240"/>
        <v/>
      </c>
      <c r="K194" s="23" t="str">
        <f t="shared" si="240"/>
        <v/>
      </c>
      <c r="L194" s="23" t="str">
        <f t="shared" si="240"/>
        <v/>
      </c>
      <c r="M194" s="23" t="str">
        <f t="shared" si="240"/>
        <v/>
      </c>
      <c r="N194" s="23" t="str">
        <f t="shared" si="240"/>
        <v/>
      </c>
      <c r="O194" s="23" t="str">
        <f t="shared" si="240"/>
        <v/>
      </c>
      <c r="P194" s="23" t="str">
        <f t="shared" si="240"/>
        <v/>
      </c>
      <c r="Q194" s="23" t="str">
        <f t="shared" si="240"/>
        <v/>
      </c>
      <c r="R194" s="23" t="str">
        <f t="shared" si="240"/>
        <v/>
      </c>
      <c r="S194" s="23" t="str">
        <f t="shared" si="240"/>
        <v/>
      </c>
      <c r="T194" s="23" t="str">
        <f t="shared" si="240"/>
        <v/>
      </c>
      <c r="U194" s="23">
        <f t="shared" si="240"/>
        <v>0.71799403512646798</v>
      </c>
      <c r="V194" s="23">
        <f t="shared" si="240"/>
        <v>0.38899176595272866</v>
      </c>
      <c r="W194" s="23">
        <f t="shared" si="240"/>
        <v>1.1779025481972738E-2</v>
      </c>
      <c r="X194" s="23">
        <f t="shared" si="240"/>
        <v>-0.84813262028342606</v>
      </c>
      <c r="Y194" s="23">
        <f t="shared" ref="Y194:AA194" si="241">IFERROR((Y155/X155-1)*100,"")</f>
        <v>-8.1859188076093385</v>
      </c>
      <c r="Z194" s="23">
        <f t="shared" si="241"/>
        <v>1.9475313340437284</v>
      </c>
      <c r="AA194" s="23">
        <f t="shared" si="241"/>
        <v>7.2580645161290258</v>
      </c>
    </row>
    <row r="195" spans="1:27" s="68" customFormat="1" ht="15" customHeight="1" thickBot="1" x14ac:dyDescent="0.45">
      <c r="B195" s="86" t="s">
        <v>112</v>
      </c>
      <c r="C195" s="100" t="s">
        <v>83</v>
      </c>
      <c r="D195" s="101" t="s">
        <v>364</v>
      </c>
      <c r="E195" s="101" t="str">
        <f t="shared" ref="E195:X195" si="242">IFERROR((E156/D156-1)*100,"")</f>
        <v/>
      </c>
      <c r="F195" s="101" t="str">
        <f t="shared" si="242"/>
        <v/>
      </c>
      <c r="G195" s="101" t="str">
        <f t="shared" si="242"/>
        <v/>
      </c>
      <c r="H195" s="101" t="str">
        <f t="shared" si="242"/>
        <v/>
      </c>
      <c r="I195" s="101" t="str">
        <f t="shared" si="242"/>
        <v/>
      </c>
      <c r="J195" s="101" t="str">
        <f t="shared" si="242"/>
        <v/>
      </c>
      <c r="K195" s="101" t="str">
        <f t="shared" si="242"/>
        <v/>
      </c>
      <c r="L195" s="101" t="str">
        <f t="shared" si="242"/>
        <v/>
      </c>
      <c r="M195" s="101" t="str">
        <f t="shared" si="242"/>
        <v/>
      </c>
      <c r="N195" s="101" t="str">
        <f t="shared" si="242"/>
        <v/>
      </c>
      <c r="O195" s="101" t="str">
        <f t="shared" si="242"/>
        <v/>
      </c>
      <c r="P195" s="101" t="str">
        <f t="shared" si="242"/>
        <v/>
      </c>
      <c r="Q195" s="101" t="str">
        <f t="shared" si="242"/>
        <v/>
      </c>
      <c r="R195" s="101" t="str">
        <f t="shared" si="242"/>
        <v/>
      </c>
      <c r="S195" s="101" t="str">
        <f t="shared" si="242"/>
        <v/>
      </c>
      <c r="T195" s="101" t="str">
        <f t="shared" si="242"/>
        <v/>
      </c>
      <c r="U195" s="102">
        <f t="shared" si="242"/>
        <v>5.1675581186876318</v>
      </c>
      <c r="V195" s="102">
        <f t="shared" si="242"/>
        <v>1.2823461222047694</v>
      </c>
      <c r="W195" s="102">
        <f t="shared" si="242"/>
        <v>-0.7143151888728716</v>
      </c>
      <c r="X195" s="102">
        <f t="shared" si="242"/>
        <v>10.745952915814616</v>
      </c>
      <c r="Y195" s="102">
        <f t="shared" ref="Y195:AA195" si="243">IFERROR((Y156/X156-1)*100,"")</f>
        <v>5.4175587054750229</v>
      </c>
      <c r="Z195" s="102">
        <f t="shared" si="243"/>
        <v>-2.5511612768618797</v>
      </c>
      <c r="AA195" s="102">
        <f t="shared" si="243"/>
        <v>8.8849427745020684</v>
      </c>
    </row>
    <row r="196" spans="1:27" ht="15" customHeight="1" thickTop="1" x14ac:dyDescent="0.45"/>
    <row r="198" spans="1:27" ht="15" customHeight="1" x14ac:dyDescent="0.5">
      <c r="B198" s="64"/>
      <c r="C198" s="62" t="s">
        <v>371</v>
      </c>
      <c r="D198" s="62"/>
      <c r="E198" s="64"/>
      <c r="F198" s="64"/>
      <c r="G198" s="64"/>
      <c r="H198" s="64"/>
      <c r="I198" s="64"/>
      <c r="J198" s="64"/>
      <c r="K198" s="64"/>
      <c r="L198" s="64"/>
      <c r="M198" s="64"/>
      <c r="N198" s="64"/>
      <c r="O198" s="64"/>
      <c r="P198" s="64"/>
      <c r="Q198" s="64"/>
      <c r="R198" s="64"/>
      <c r="S198" s="64"/>
      <c r="T198" s="64"/>
      <c r="U198" s="64"/>
      <c r="V198" s="64"/>
      <c r="W198" s="64"/>
      <c r="X198" s="64"/>
      <c r="Y198" s="64"/>
      <c r="Z198" s="64"/>
      <c r="AA198" s="64"/>
    </row>
    <row r="199" spans="1:27" ht="15" customHeight="1" x14ac:dyDescent="0.5">
      <c r="B199" s="64"/>
      <c r="C199" s="62" t="s">
        <v>366</v>
      </c>
      <c r="D199" s="62"/>
      <c r="E199" s="64"/>
      <c r="F199" s="64"/>
      <c r="G199" s="64"/>
      <c r="H199" s="64"/>
      <c r="I199" s="64"/>
      <c r="J199" s="64"/>
      <c r="K199" s="64"/>
      <c r="L199" s="64"/>
      <c r="M199" s="64"/>
      <c r="N199" s="64"/>
      <c r="O199" s="64"/>
      <c r="P199" s="64"/>
      <c r="Q199" s="64"/>
      <c r="R199" s="64"/>
      <c r="S199" s="64"/>
      <c r="T199" s="64"/>
      <c r="U199" s="64"/>
      <c r="V199" s="64"/>
      <c r="W199" s="64"/>
      <c r="X199" s="64"/>
      <c r="Y199" s="64"/>
      <c r="Z199" s="64"/>
      <c r="AA199" s="64"/>
    </row>
    <row r="200" spans="1:27" s="96" customFormat="1" ht="15" customHeight="1" thickBot="1" x14ac:dyDescent="0.5">
      <c r="B200" s="79"/>
      <c r="C200" s="95" t="s">
        <v>372</v>
      </c>
      <c r="D200" s="99">
        <v>1999</v>
      </c>
      <c r="E200" s="99">
        <f t="shared" ref="E200:X200" si="244">+D200+1</f>
        <v>2000</v>
      </c>
      <c r="F200" s="99">
        <f t="shared" si="244"/>
        <v>2001</v>
      </c>
      <c r="G200" s="99">
        <f t="shared" si="244"/>
        <v>2002</v>
      </c>
      <c r="H200" s="99">
        <f t="shared" si="244"/>
        <v>2003</v>
      </c>
      <c r="I200" s="99">
        <f t="shared" si="244"/>
        <v>2004</v>
      </c>
      <c r="J200" s="99">
        <f t="shared" si="244"/>
        <v>2005</v>
      </c>
      <c r="K200" s="99">
        <f t="shared" si="244"/>
        <v>2006</v>
      </c>
      <c r="L200" s="99">
        <f t="shared" si="244"/>
        <v>2007</v>
      </c>
      <c r="M200" s="99">
        <f t="shared" si="244"/>
        <v>2008</v>
      </c>
      <c r="N200" s="99">
        <f t="shared" si="244"/>
        <v>2009</v>
      </c>
      <c r="O200" s="99">
        <f t="shared" si="244"/>
        <v>2010</v>
      </c>
      <c r="P200" s="99">
        <f t="shared" si="244"/>
        <v>2011</v>
      </c>
      <c r="Q200" s="99">
        <f t="shared" si="244"/>
        <v>2012</v>
      </c>
      <c r="R200" s="99">
        <f t="shared" si="244"/>
        <v>2013</v>
      </c>
      <c r="S200" s="99">
        <f t="shared" si="244"/>
        <v>2014</v>
      </c>
      <c r="T200" s="99">
        <f t="shared" si="244"/>
        <v>2015</v>
      </c>
      <c r="U200" s="99">
        <f t="shared" si="244"/>
        <v>2016</v>
      </c>
      <c r="V200" s="99">
        <f t="shared" si="244"/>
        <v>2017</v>
      </c>
      <c r="W200" s="99">
        <f t="shared" si="244"/>
        <v>2018</v>
      </c>
      <c r="X200" s="99">
        <f t="shared" si="244"/>
        <v>2019</v>
      </c>
      <c r="Y200" s="99">
        <f t="shared" ref="Y200:AA200" si="245">+X200+1</f>
        <v>2020</v>
      </c>
      <c r="Z200" s="99">
        <f t="shared" si="245"/>
        <v>2021</v>
      </c>
      <c r="AA200" s="99">
        <f t="shared" si="245"/>
        <v>2022</v>
      </c>
    </row>
    <row r="201" spans="1:27" ht="15" customHeight="1" thickTop="1" x14ac:dyDescent="0.5">
      <c r="A201" s="68"/>
      <c r="B201" s="96" t="s">
        <v>0</v>
      </c>
      <c r="C201" s="96" t="s">
        <v>1</v>
      </c>
      <c r="D201" s="67"/>
      <c r="E201" s="64"/>
      <c r="F201" s="64"/>
      <c r="G201" s="64"/>
      <c r="H201" s="64"/>
      <c r="I201" s="64"/>
      <c r="J201" s="64"/>
      <c r="K201" s="64"/>
      <c r="L201" s="64"/>
      <c r="M201" s="64"/>
      <c r="N201" s="64"/>
      <c r="O201" s="64"/>
      <c r="P201" s="64"/>
      <c r="Q201" s="64"/>
      <c r="R201" s="64"/>
      <c r="S201" s="64"/>
      <c r="T201" s="64"/>
      <c r="U201" s="64"/>
      <c r="V201" s="64"/>
      <c r="W201" s="64"/>
      <c r="X201" s="64"/>
      <c r="Y201" s="64"/>
      <c r="Z201" s="64"/>
      <c r="AA201" s="64"/>
    </row>
    <row r="202" spans="1:27" s="63" customFormat="1" ht="15" customHeight="1" x14ac:dyDescent="0.5">
      <c r="B202" s="62" t="s">
        <v>47</v>
      </c>
      <c r="C202" s="18" t="s">
        <v>143</v>
      </c>
      <c r="D202" s="22" t="s">
        <v>364</v>
      </c>
      <c r="E202" s="22" t="str">
        <f t="shared" ref="E202:S202" si="246">IFERROR(E46/E$78*100,"")</f>
        <v/>
      </c>
      <c r="F202" s="22" t="str">
        <f t="shared" si="246"/>
        <v/>
      </c>
      <c r="G202" s="22" t="str">
        <f t="shared" si="246"/>
        <v/>
      </c>
      <c r="H202" s="22" t="str">
        <f t="shared" si="246"/>
        <v/>
      </c>
      <c r="I202" s="22" t="str">
        <f t="shared" si="246"/>
        <v/>
      </c>
      <c r="J202" s="22" t="str">
        <f t="shared" si="246"/>
        <v/>
      </c>
      <c r="K202" s="22" t="str">
        <f t="shared" si="246"/>
        <v/>
      </c>
      <c r="L202" s="22" t="str">
        <f t="shared" si="246"/>
        <v/>
      </c>
      <c r="M202" s="22" t="str">
        <f t="shared" si="246"/>
        <v/>
      </c>
      <c r="N202" s="22" t="str">
        <f t="shared" si="246"/>
        <v/>
      </c>
      <c r="O202" s="22" t="str">
        <f t="shared" si="246"/>
        <v/>
      </c>
      <c r="P202" s="22" t="str">
        <f t="shared" si="246"/>
        <v/>
      </c>
      <c r="Q202" s="22" t="str">
        <f t="shared" si="246"/>
        <v/>
      </c>
      <c r="R202" s="22" t="str">
        <f t="shared" si="246"/>
        <v/>
      </c>
      <c r="S202" s="22" t="str">
        <f t="shared" si="246"/>
        <v/>
      </c>
      <c r="T202" s="22">
        <v>20.33903316576421</v>
      </c>
      <c r="U202" s="22">
        <v>20.767826194602623</v>
      </c>
      <c r="V202" s="22">
        <v>18.111210829406925</v>
      </c>
      <c r="W202" s="22">
        <v>19.250814371396626</v>
      </c>
      <c r="X202" s="22">
        <v>18.578287280016923</v>
      </c>
      <c r="Y202" s="22">
        <v>11.68207736870446</v>
      </c>
      <c r="Z202" s="22">
        <v>11.247877885918738</v>
      </c>
      <c r="AA202" s="22">
        <v>14.028136382757616</v>
      </c>
    </row>
    <row r="203" spans="1:27" s="65" customFormat="1" ht="15" customHeight="1" x14ac:dyDescent="0.5">
      <c r="B203" s="64" t="s">
        <v>49</v>
      </c>
      <c r="C203" s="20" t="s">
        <v>144</v>
      </c>
      <c r="D203" s="23" t="s">
        <v>364</v>
      </c>
      <c r="E203" s="23" t="str">
        <f t="shared" ref="E203:S203" si="247">IFERROR(E47/E$78*100,"")</f>
        <v/>
      </c>
      <c r="F203" s="23" t="str">
        <f t="shared" si="247"/>
        <v/>
      </c>
      <c r="G203" s="23" t="str">
        <f t="shared" si="247"/>
        <v/>
      </c>
      <c r="H203" s="23" t="str">
        <f t="shared" si="247"/>
        <v/>
      </c>
      <c r="I203" s="23" t="str">
        <f t="shared" si="247"/>
        <v/>
      </c>
      <c r="J203" s="23" t="str">
        <f t="shared" si="247"/>
        <v/>
      </c>
      <c r="K203" s="23" t="str">
        <f t="shared" si="247"/>
        <v/>
      </c>
      <c r="L203" s="23" t="str">
        <f t="shared" si="247"/>
        <v/>
      </c>
      <c r="M203" s="23" t="str">
        <f t="shared" si="247"/>
        <v/>
      </c>
      <c r="N203" s="23" t="str">
        <f t="shared" si="247"/>
        <v/>
      </c>
      <c r="O203" s="23" t="str">
        <f t="shared" si="247"/>
        <v/>
      </c>
      <c r="P203" s="23" t="str">
        <f t="shared" si="247"/>
        <v/>
      </c>
      <c r="Q203" s="23" t="str">
        <f t="shared" si="247"/>
        <v/>
      </c>
      <c r="R203" s="23" t="str">
        <f t="shared" si="247"/>
        <v/>
      </c>
      <c r="S203" s="23" t="str">
        <f t="shared" si="247"/>
        <v/>
      </c>
      <c r="T203" s="23">
        <v>0.40573593435072119</v>
      </c>
      <c r="U203" s="23">
        <v>0.17939315808795281</v>
      </c>
      <c r="V203" s="23">
        <v>0.34804801435943455</v>
      </c>
      <c r="W203" s="23">
        <v>0.31473135859704171</v>
      </c>
      <c r="X203" s="23">
        <v>0.4473098348930683</v>
      </c>
      <c r="Y203" s="23">
        <v>0.35774766595823826</v>
      </c>
      <c r="Z203" s="23">
        <v>4.5971771156331498E-2</v>
      </c>
      <c r="AA203" s="23">
        <v>3.002623392057641E-3</v>
      </c>
    </row>
    <row r="204" spans="1:27" s="65" customFormat="1" ht="15" customHeight="1" x14ac:dyDescent="0.5">
      <c r="B204" s="64" t="s">
        <v>51</v>
      </c>
      <c r="C204" s="20" t="s">
        <v>145</v>
      </c>
      <c r="D204" s="23" t="s">
        <v>364</v>
      </c>
      <c r="E204" s="23" t="str">
        <f t="shared" ref="E204:S204" si="248">IFERROR(E48/E$78*100,"")</f>
        <v/>
      </c>
      <c r="F204" s="23" t="str">
        <f t="shared" si="248"/>
        <v/>
      </c>
      <c r="G204" s="23" t="str">
        <f t="shared" si="248"/>
        <v/>
      </c>
      <c r="H204" s="23" t="str">
        <f t="shared" si="248"/>
        <v/>
      </c>
      <c r="I204" s="23" t="str">
        <f t="shared" si="248"/>
        <v/>
      </c>
      <c r="J204" s="23" t="str">
        <f t="shared" si="248"/>
        <v/>
      </c>
      <c r="K204" s="23" t="str">
        <f t="shared" si="248"/>
        <v/>
      </c>
      <c r="L204" s="23" t="str">
        <f t="shared" si="248"/>
        <v/>
      </c>
      <c r="M204" s="23" t="str">
        <f t="shared" si="248"/>
        <v/>
      </c>
      <c r="N204" s="23" t="str">
        <f t="shared" si="248"/>
        <v/>
      </c>
      <c r="O204" s="23" t="str">
        <f t="shared" si="248"/>
        <v/>
      </c>
      <c r="P204" s="23" t="str">
        <f t="shared" si="248"/>
        <v/>
      </c>
      <c r="Q204" s="23" t="str">
        <f t="shared" si="248"/>
        <v/>
      </c>
      <c r="R204" s="23" t="str">
        <f t="shared" si="248"/>
        <v/>
      </c>
      <c r="S204" s="23" t="str">
        <f t="shared" si="248"/>
        <v/>
      </c>
      <c r="T204" s="23">
        <v>0.15325976791466514</v>
      </c>
      <c r="U204" s="23">
        <v>0.13158344076290648</v>
      </c>
      <c r="V204" s="23">
        <v>0.12620596814000448</v>
      </c>
      <c r="W204" s="23">
        <v>0.66227394207837276</v>
      </c>
      <c r="X204" s="23">
        <v>0.52749599572877737</v>
      </c>
      <c r="Y204" s="23">
        <v>0.29408015732833187</v>
      </c>
      <c r="Z204" s="23">
        <v>0.36276895866321707</v>
      </c>
      <c r="AA204" s="23">
        <v>0.32542432323120712</v>
      </c>
    </row>
    <row r="205" spans="1:27" s="65" customFormat="1" ht="15" customHeight="1" x14ac:dyDescent="0.5">
      <c r="B205" s="64" t="s">
        <v>52</v>
      </c>
      <c r="C205" s="20" t="s">
        <v>146</v>
      </c>
      <c r="D205" s="23" t="s">
        <v>364</v>
      </c>
      <c r="E205" s="23" t="str">
        <f t="shared" ref="E205:S205" si="249">IFERROR(E49/E$78*100,"")</f>
        <v/>
      </c>
      <c r="F205" s="23" t="str">
        <f t="shared" si="249"/>
        <v/>
      </c>
      <c r="G205" s="23" t="str">
        <f t="shared" si="249"/>
        <v/>
      </c>
      <c r="H205" s="23" t="str">
        <f t="shared" si="249"/>
        <v/>
      </c>
      <c r="I205" s="23" t="str">
        <f t="shared" si="249"/>
        <v/>
      </c>
      <c r="J205" s="23" t="str">
        <f t="shared" si="249"/>
        <v/>
      </c>
      <c r="K205" s="23" t="str">
        <f t="shared" si="249"/>
        <v/>
      </c>
      <c r="L205" s="23" t="str">
        <f t="shared" si="249"/>
        <v/>
      </c>
      <c r="M205" s="23" t="str">
        <f t="shared" si="249"/>
        <v/>
      </c>
      <c r="N205" s="23" t="str">
        <f t="shared" si="249"/>
        <v/>
      </c>
      <c r="O205" s="23" t="str">
        <f t="shared" si="249"/>
        <v/>
      </c>
      <c r="P205" s="23" t="str">
        <f t="shared" si="249"/>
        <v/>
      </c>
      <c r="Q205" s="23" t="str">
        <f t="shared" si="249"/>
        <v/>
      </c>
      <c r="R205" s="23" t="str">
        <f t="shared" si="249"/>
        <v/>
      </c>
      <c r="S205" s="23" t="str">
        <f t="shared" si="249"/>
        <v/>
      </c>
      <c r="T205" s="23">
        <v>2.7362261958669691</v>
      </c>
      <c r="U205" s="23">
        <v>2.2904376296625144</v>
      </c>
      <c r="V205" s="23">
        <v>4.1188486276269538</v>
      </c>
      <c r="W205" s="23">
        <v>4.7344714568384161</v>
      </c>
      <c r="X205" s="23">
        <v>3.6194985342856278</v>
      </c>
      <c r="Y205" s="23">
        <v>2.3400248166713924</v>
      </c>
      <c r="Z205" s="23">
        <v>1.8570419368641651</v>
      </c>
      <c r="AA205" s="23">
        <v>2.3734536864858828</v>
      </c>
    </row>
    <row r="206" spans="1:27" s="58" customFormat="1" ht="15" customHeight="1" x14ac:dyDescent="0.4">
      <c r="B206" s="61" t="s">
        <v>171</v>
      </c>
      <c r="C206" s="13" t="s">
        <v>147</v>
      </c>
      <c r="D206" s="11" t="s">
        <v>364</v>
      </c>
      <c r="E206" s="11" t="str">
        <f t="shared" ref="E206:S206" si="250">IFERROR(E50/E$78*100,"")</f>
        <v/>
      </c>
      <c r="F206" s="11" t="str">
        <f t="shared" si="250"/>
        <v/>
      </c>
      <c r="G206" s="11" t="str">
        <f t="shared" si="250"/>
        <v/>
      </c>
      <c r="H206" s="11" t="str">
        <f t="shared" si="250"/>
        <v/>
      </c>
      <c r="I206" s="11" t="str">
        <f t="shared" si="250"/>
        <v/>
      </c>
      <c r="J206" s="11" t="str">
        <f t="shared" si="250"/>
        <v/>
      </c>
      <c r="K206" s="11" t="str">
        <f t="shared" si="250"/>
        <v/>
      </c>
      <c r="L206" s="11" t="str">
        <f t="shared" si="250"/>
        <v/>
      </c>
      <c r="M206" s="11" t="str">
        <f t="shared" si="250"/>
        <v/>
      </c>
      <c r="N206" s="11" t="str">
        <f t="shared" si="250"/>
        <v/>
      </c>
      <c r="O206" s="11" t="str">
        <f t="shared" si="250"/>
        <v/>
      </c>
      <c r="P206" s="11" t="str">
        <f t="shared" si="250"/>
        <v/>
      </c>
      <c r="Q206" s="11" t="str">
        <f t="shared" si="250"/>
        <v/>
      </c>
      <c r="R206" s="11" t="str">
        <f t="shared" si="250"/>
        <v/>
      </c>
      <c r="S206" s="11" t="str">
        <f t="shared" si="250"/>
        <v/>
      </c>
      <c r="T206" s="11">
        <v>2.7362261958669691</v>
      </c>
      <c r="U206" s="11">
        <v>2.2904376296625144</v>
      </c>
      <c r="V206" s="11">
        <v>4.1188486276269538</v>
      </c>
      <c r="W206" s="11">
        <v>4.7344714568384161</v>
      </c>
      <c r="X206" s="11">
        <v>3.6194985342856278</v>
      </c>
      <c r="Y206" s="11">
        <v>2.3400248166713924</v>
      </c>
      <c r="Z206" s="11">
        <v>1.8570419368641651</v>
      </c>
      <c r="AA206" s="11">
        <v>2.3734536864858828</v>
      </c>
    </row>
    <row r="207" spans="1:27" s="58" customFormat="1" ht="15" customHeight="1" x14ac:dyDescent="0.4">
      <c r="B207" s="61" t="s">
        <v>172</v>
      </c>
      <c r="C207" s="13" t="s">
        <v>148</v>
      </c>
      <c r="D207" s="11" t="s">
        <v>364</v>
      </c>
      <c r="E207" s="11" t="str">
        <f t="shared" ref="E207:S207" si="251">IFERROR(E51/E$78*100,"")</f>
        <v/>
      </c>
      <c r="F207" s="11" t="str">
        <f t="shared" si="251"/>
        <v/>
      </c>
      <c r="G207" s="11" t="str">
        <f t="shared" si="251"/>
        <v/>
      </c>
      <c r="H207" s="11" t="str">
        <f t="shared" si="251"/>
        <v/>
      </c>
      <c r="I207" s="11" t="str">
        <f t="shared" si="251"/>
        <v/>
      </c>
      <c r="J207" s="11" t="str">
        <f t="shared" si="251"/>
        <v/>
      </c>
      <c r="K207" s="11" t="str">
        <f t="shared" si="251"/>
        <v/>
      </c>
      <c r="L207" s="11" t="str">
        <f t="shared" si="251"/>
        <v/>
      </c>
      <c r="M207" s="11" t="str">
        <f t="shared" si="251"/>
        <v/>
      </c>
      <c r="N207" s="11" t="str">
        <f t="shared" si="251"/>
        <v/>
      </c>
      <c r="O207" s="11" t="str">
        <f t="shared" si="251"/>
        <v/>
      </c>
      <c r="P207" s="11" t="str">
        <f t="shared" si="251"/>
        <v/>
      </c>
      <c r="Q207" s="11" t="str">
        <f t="shared" si="251"/>
        <v/>
      </c>
      <c r="R207" s="11" t="str">
        <f t="shared" si="251"/>
        <v/>
      </c>
      <c r="S207" s="11" t="str">
        <f t="shared" si="251"/>
        <v/>
      </c>
      <c r="T207" s="11">
        <v>0</v>
      </c>
      <c r="U207" s="11">
        <v>0</v>
      </c>
      <c r="V207" s="11">
        <v>0</v>
      </c>
      <c r="W207" s="11">
        <v>0</v>
      </c>
      <c r="X207" s="11">
        <v>0</v>
      </c>
      <c r="Y207" s="11">
        <v>0</v>
      </c>
      <c r="Z207" s="11">
        <v>0</v>
      </c>
      <c r="AA207" s="11">
        <v>0</v>
      </c>
    </row>
    <row r="208" spans="1:27" s="65" customFormat="1" ht="15" customHeight="1" x14ac:dyDescent="0.5">
      <c r="B208" s="64" t="s">
        <v>53</v>
      </c>
      <c r="C208" s="20" t="s">
        <v>149</v>
      </c>
      <c r="D208" s="23" t="s">
        <v>364</v>
      </c>
      <c r="E208" s="23" t="str">
        <f t="shared" ref="E208:S208" si="252">IFERROR(E52/E$78*100,"")</f>
        <v/>
      </c>
      <c r="F208" s="23" t="str">
        <f t="shared" si="252"/>
        <v/>
      </c>
      <c r="G208" s="23" t="str">
        <f t="shared" si="252"/>
        <v/>
      </c>
      <c r="H208" s="23" t="str">
        <f t="shared" si="252"/>
        <v/>
      </c>
      <c r="I208" s="23" t="str">
        <f t="shared" si="252"/>
        <v/>
      </c>
      <c r="J208" s="23" t="str">
        <f t="shared" si="252"/>
        <v/>
      </c>
      <c r="K208" s="23" t="str">
        <f t="shared" si="252"/>
        <v/>
      </c>
      <c r="L208" s="23" t="str">
        <f t="shared" si="252"/>
        <v/>
      </c>
      <c r="M208" s="23" t="str">
        <f t="shared" si="252"/>
        <v/>
      </c>
      <c r="N208" s="23" t="str">
        <f t="shared" si="252"/>
        <v/>
      </c>
      <c r="O208" s="23" t="str">
        <f t="shared" si="252"/>
        <v/>
      </c>
      <c r="P208" s="23" t="str">
        <f t="shared" si="252"/>
        <v/>
      </c>
      <c r="Q208" s="23" t="str">
        <f t="shared" si="252"/>
        <v/>
      </c>
      <c r="R208" s="23" t="str">
        <f t="shared" si="252"/>
        <v/>
      </c>
      <c r="S208" s="23" t="str">
        <f t="shared" si="252"/>
        <v/>
      </c>
      <c r="T208" s="23">
        <v>0.21168355225369612</v>
      </c>
      <c r="U208" s="23">
        <v>0.13233046759611033</v>
      </c>
      <c r="V208" s="23">
        <v>6.5673846383965298E-2</v>
      </c>
      <c r="W208" s="23">
        <v>0.10816887324490995</v>
      </c>
      <c r="X208" s="23">
        <v>6.8420151306047214E-2</v>
      </c>
      <c r="Y208" s="23">
        <v>1.4762537751776057E-2</v>
      </c>
      <c r="Z208" s="23">
        <v>2.3393919049967508E-2</v>
      </c>
      <c r="AA208" s="23">
        <v>2.6002718575219168E-2</v>
      </c>
    </row>
    <row r="209" spans="2:27" s="65" customFormat="1" ht="15" customHeight="1" x14ac:dyDescent="0.5">
      <c r="B209" s="64" t="s">
        <v>173</v>
      </c>
      <c r="C209" s="20" t="s">
        <v>150</v>
      </c>
      <c r="D209" s="23" t="s">
        <v>364</v>
      </c>
      <c r="E209" s="23" t="str">
        <f t="shared" ref="E209:S209" si="253">IFERROR(E53/E$78*100,"")</f>
        <v/>
      </c>
      <c r="F209" s="23" t="str">
        <f t="shared" si="253"/>
        <v/>
      </c>
      <c r="G209" s="23" t="str">
        <f t="shared" si="253"/>
        <v/>
      </c>
      <c r="H209" s="23" t="str">
        <f t="shared" si="253"/>
        <v/>
      </c>
      <c r="I209" s="23" t="str">
        <f t="shared" si="253"/>
        <v/>
      </c>
      <c r="J209" s="23" t="str">
        <f t="shared" si="253"/>
        <v/>
      </c>
      <c r="K209" s="23" t="str">
        <f t="shared" si="253"/>
        <v/>
      </c>
      <c r="L209" s="23" t="str">
        <f t="shared" si="253"/>
        <v/>
      </c>
      <c r="M209" s="23" t="str">
        <f t="shared" si="253"/>
        <v/>
      </c>
      <c r="N209" s="23" t="str">
        <f t="shared" si="253"/>
        <v/>
      </c>
      <c r="O209" s="23" t="str">
        <f t="shared" si="253"/>
        <v/>
      </c>
      <c r="P209" s="23" t="str">
        <f t="shared" si="253"/>
        <v/>
      </c>
      <c r="Q209" s="23" t="str">
        <f t="shared" si="253"/>
        <v/>
      </c>
      <c r="R209" s="23" t="str">
        <f t="shared" si="253"/>
        <v/>
      </c>
      <c r="S209" s="23" t="str">
        <f t="shared" si="253"/>
        <v/>
      </c>
      <c r="T209" s="23">
        <v>0</v>
      </c>
      <c r="U209" s="23">
        <v>0</v>
      </c>
      <c r="V209" s="23">
        <v>0</v>
      </c>
      <c r="W209" s="23">
        <v>0</v>
      </c>
      <c r="X209" s="23">
        <v>0</v>
      </c>
      <c r="Y209" s="23">
        <v>0</v>
      </c>
      <c r="Z209" s="23">
        <v>0</v>
      </c>
      <c r="AA209" s="23">
        <v>0</v>
      </c>
    </row>
    <row r="210" spans="2:27" s="65" customFormat="1" ht="15" customHeight="1" x14ac:dyDescent="0.5">
      <c r="B210" s="64" t="s">
        <v>174</v>
      </c>
      <c r="C210" s="20" t="s">
        <v>151</v>
      </c>
      <c r="D210" s="23" t="s">
        <v>364</v>
      </c>
      <c r="E210" s="23" t="str">
        <f t="shared" ref="E210:S210" si="254">IFERROR(E54/E$78*100,"")</f>
        <v/>
      </c>
      <c r="F210" s="23" t="str">
        <f t="shared" si="254"/>
        <v/>
      </c>
      <c r="G210" s="23" t="str">
        <f t="shared" si="254"/>
        <v/>
      </c>
      <c r="H210" s="23" t="str">
        <f t="shared" si="254"/>
        <v/>
      </c>
      <c r="I210" s="23" t="str">
        <f t="shared" si="254"/>
        <v/>
      </c>
      <c r="J210" s="23" t="str">
        <f t="shared" si="254"/>
        <v/>
      </c>
      <c r="K210" s="23" t="str">
        <f t="shared" si="254"/>
        <v/>
      </c>
      <c r="L210" s="23" t="str">
        <f t="shared" si="254"/>
        <v/>
      </c>
      <c r="M210" s="23" t="str">
        <f t="shared" si="254"/>
        <v/>
      </c>
      <c r="N210" s="23" t="str">
        <f t="shared" si="254"/>
        <v/>
      </c>
      <c r="O210" s="23" t="str">
        <f t="shared" si="254"/>
        <v/>
      </c>
      <c r="P210" s="23" t="str">
        <f t="shared" si="254"/>
        <v/>
      </c>
      <c r="Q210" s="23" t="str">
        <f t="shared" si="254"/>
        <v/>
      </c>
      <c r="R210" s="23" t="str">
        <f t="shared" si="254"/>
        <v/>
      </c>
      <c r="S210" s="23" t="str">
        <f t="shared" si="254"/>
        <v/>
      </c>
      <c r="T210" s="23">
        <v>1.1785506411558602</v>
      </c>
      <c r="U210" s="23">
        <v>1.1343068871605295</v>
      </c>
      <c r="V210" s="23">
        <v>0.79009610350759107</v>
      </c>
      <c r="W210" s="23">
        <v>1.1354126061607381</v>
      </c>
      <c r="X210" s="23">
        <v>1.508184831115454</v>
      </c>
      <c r="Y210" s="23">
        <v>0.7521090268691194</v>
      </c>
      <c r="Z210" s="23">
        <v>0.44905443683356233</v>
      </c>
      <c r="AA210" s="23">
        <v>0.4561585457213968</v>
      </c>
    </row>
    <row r="211" spans="2:27" s="65" customFormat="1" ht="15" customHeight="1" x14ac:dyDescent="0.5">
      <c r="B211" s="64" t="s">
        <v>175</v>
      </c>
      <c r="C211" s="20" t="s">
        <v>152</v>
      </c>
      <c r="D211" s="23" t="s">
        <v>364</v>
      </c>
      <c r="E211" s="23" t="str">
        <f t="shared" ref="E211:S211" si="255">IFERROR(E55/E$78*100,"")</f>
        <v/>
      </c>
      <c r="F211" s="23" t="str">
        <f t="shared" si="255"/>
        <v/>
      </c>
      <c r="G211" s="23" t="str">
        <f t="shared" si="255"/>
        <v/>
      </c>
      <c r="H211" s="23" t="str">
        <f t="shared" si="255"/>
        <v/>
      </c>
      <c r="I211" s="23" t="str">
        <f t="shared" si="255"/>
        <v/>
      </c>
      <c r="J211" s="23" t="str">
        <f t="shared" si="255"/>
        <v/>
      </c>
      <c r="K211" s="23" t="str">
        <f t="shared" si="255"/>
        <v/>
      </c>
      <c r="L211" s="23" t="str">
        <f t="shared" si="255"/>
        <v/>
      </c>
      <c r="M211" s="23" t="str">
        <f t="shared" si="255"/>
        <v/>
      </c>
      <c r="N211" s="23" t="str">
        <f t="shared" si="255"/>
        <v/>
      </c>
      <c r="O211" s="23" t="str">
        <f t="shared" si="255"/>
        <v/>
      </c>
      <c r="P211" s="23" t="str">
        <f t="shared" si="255"/>
        <v/>
      </c>
      <c r="Q211" s="23" t="str">
        <f t="shared" si="255"/>
        <v/>
      </c>
      <c r="R211" s="23" t="str">
        <f t="shared" si="255"/>
        <v/>
      </c>
      <c r="S211" s="23" t="str">
        <f t="shared" si="255"/>
        <v/>
      </c>
      <c r="T211" s="23">
        <v>15.6535770742223</v>
      </c>
      <c r="U211" s="23">
        <v>16.89977461133261</v>
      </c>
      <c r="V211" s="23">
        <v>12.662338269388975</v>
      </c>
      <c r="W211" s="23">
        <v>12.295756134477145</v>
      </c>
      <c r="X211" s="23">
        <v>12.407377932687949</v>
      </c>
      <c r="Y211" s="23">
        <v>7.9233531641256034</v>
      </c>
      <c r="Z211" s="23">
        <v>8.5096468633514952</v>
      </c>
      <c r="AA211" s="23">
        <v>10.844094485351851</v>
      </c>
    </row>
    <row r="212" spans="2:27" s="63" customFormat="1" ht="15" customHeight="1" x14ac:dyDescent="0.5">
      <c r="B212" s="62" t="s">
        <v>55</v>
      </c>
      <c r="C212" s="18" t="s">
        <v>153</v>
      </c>
      <c r="D212" s="22" t="s">
        <v>364</v>
      </c>
      <c r="E212" s="22" t="str">
        <f t="shared" ref="E212:S212" si="256">IFERROR(E56/E$78*100,"")</f>
        <v/>
      </c>
      <c r="F212" s="22" t="str">
        <f t="shared" si="256"/>
        <v/>
      </c>
      <c r="G212" s="22" t="str">
        <f t="shared" si="256"/>
        <v/>
      </c>
      <c r="H212" s="22" t="str">
        <f t="shared" si="256"/>
        <v/>
      </c>
      <c r="I212" s="22" t="str">
        <f t="shared" si="256"/>
        <v/>
      </c>
      <c r="J212" s="22" t="str">
        <f t="shared" si="256"/>
        <v/>
      </c>
      <c r="K212" s="22" t="str">
        <f t="shared" si="256"/>
        <v/>
      </c>
      <c r="L212" s="22" t="str">
        <f t="shared" si="256"/>
        <v/>
      </c>
      <c r="M212" s="22" t="str">
        <f t="shared" si="256"/>
        <v/>
      </c>
      <c r="N212" s="22" t="str">
        <f t="shared" si="256"/>
        <v/>
      </c>
      <c r="O212" s="22" t="str">
        <f t="shared" si="256"/>
        <v/>
      </c>
      <c r="P212" s="22" t="str">
        <f t="shared" si="256"/>
        <v/>
      </c>
      <c r="Q212" s="22" t="str">
        <f t="shared" si="256"/>
        <v/>
      </c>
      <c r="R212" s="22" t="str">
        <f t="shared" si="256"/>
        <v/>
      </c>
      <c r="S212" s="22" t="str">
        <f t="shared" si="256"/>
        <v/>
      </c>
      <c r="T212" s="22">
        <v>60.352152508526743</v>
      </c>
      <c r="U212" s="22">
        <v>59.425290913592477</v>
      </c>
      <c r="V212" s="22">
        <v>64.8945011592252</v>
      </c>
      <c r="W212" s="22">
        <v>64.570367257362193</v>
      </c>
      <c r="X212" s="22">
        <v>63.372331745056364</v>
      </c>
      <c r="Y212" s="22">
        <v>74.454533985052777</v>
      </c>
      <c r="Z212" s="22">
        <v>76.416263778950309</v>
      </c>
      <c r="AA212" s="22">
        <v>70.559968244255003</v>
      </c>
    </row>
    <row r="213" spans="2:27" s="63" customFormat="1" ht="15" customHeight="1" x14ac:dyDescent="0.5">
      <c r="B213" s="62" t="s">
        <v>65</v>
      </c>
      <c r="C213" s="18" t="s">
        <v>154</v>
      </c>
      <c r="D213" s="22" t="s">
        <v>364</v>
      </c>
      <c r="E213" s="22" t="str">
        <f t="shared" ref="E213:S213" si="257">IFERROR(E57/E$78*100,"")</f>
        <v/>
      </c>
      <c r="F213" s="22" t="str">
        <f t="shared" si="257"/>
        <v/>
      </c>
      <c r="G213" s="22" t="str">
        <f t="shared" si="257"/>
        <v/>
      </c>
      <c r="H213" s="22" t="str">
        <f t="shared" si="257"/>
        <v/>
      </c>
      <c r="I213" s="22" t="str">
        <f t="shared" si="257"/>
        <v/>
      </c>
      <c r="J213" s="22" t="str">
        <f t="shared" si="257"/>
        <v/>
      </c>
      <c r="K213" s="22" t="str">
        <f t="shared" si="257"/>
        <v/>
      </c>
      <c r="L213" s="22" t="str">
        <f t="shared" si="257"/>
        <v/>
      </c>
      <c r="M213" s="22" t="str">
        <f t="shared" si="257"/>
        <v/>
      </c>
      <c r="N213" s="22" t="str">
        <f t="shared" si="257"/>
        <v/>
      </c>
      <c r="O213" s="22" t="str">
        <f t="shared" si="257"/>
        <v/>
      </c>
      <c r="P213" s="22" t="str">
        <f t="shared" si="257"/>
        <v/>
      </c>
      <c r="Q213" s="22" t="str">
        <f t="shared" si="257"/>
        <v/>
      </c>
      <c r="R213" s="22" t="str">
        <f t="shared" si="257"/>
        <v/>
      </c>
      <c r="S213" s="22" t="str">
        <f t="shared" si="257"/>
        <v/>
      </c>
      <c r="T213" s="22">
        <v>8.9255334934740027</v>
      </c>
      <c r="U213" s="22">
        <v>8.7454964953769707</v>
      </c>
      <c r="V213" s="22">
        <v>7.0272417919377759</v>
      </c>
      <c r="W213" s="22">
        <v>7.905341819648835</v>
      </c>
      <c r="X213" s="22">
        <v>8.0564526690104667</v>
      </c>
      <c r="Y213" s="22">
        <v>6.0073448502805533</v>
      </c>
      <c r="Z213" s="22">
        <v>5.6988946917293521</v>
      </c>
      <c r="AA213" s="22">
        <v>7.1951864343877254</v>
      </c>
    </row>
    <row r="214" spans="2:27" s="65" customFormat="1" ht="15" customHeight="1" x14ac:dyDescent="0.5">
      <c r="B214" s="64" t="s">
        <v>67</v>
      </c>
      <c r="C214" s="20" t="s">
        <v>60</v>
      </c>
      <c r="D214" s="23" t="s">
        <v>364</v>
      </c>
      <c r="E214" s="23" t="str">
        <f t="shared" ref="E214:S214" si="258">IFERROR(E58/E$78*100,"")</f>
        <v/>
      </c>
      <c r="F214" s="23" t="str">
        <f t="shared" si="258"/>
        <v/>
      </c>
      <c r="G214" s="23" t="str">
        <f t="shared" si="258"/>
        <v/>
      </c>
      <c r="H214" s="23" t="str">
        <f t="shared" si="258"/>
        <v/>
      </c>
      <c r="I214" s="23" t="str">
        <f t="shared" si="258"/>
        <v/>
      </c>
      <c r="J214" s="23" t="str">
        <f t="shared" si="258"/>
        <v/>
      </c>
      <c r="K214" s="23" t="str">
        <f t="shared" si="258"/>
        <v/>
      </c>
      <c r="L214" s="23" t="str">
        <f t="shared" si="258"/>
        <v/>
      </c>
      <c r="M214" s="23" t="str">
        <f t="shared" si="258"/>
        <v/>
      </c>
      <c r="N214" s="23" t="str">
        <f t="shared" si="258"/>
        <v/>
      </c>
      <c r="O214" s="23" t="str">
        <f t="shared" si="258"/>
        <v/>
      </c>
      <c r="P214" s="23" t="str">
        <f t="shared" si="258"/>
        <v/>
      </c>
      <c r="Q214" s="23" t="str">
        <f t="shared" si="258"/>
        <v/>
      </c>
      <c r="R214" s="23" t="str">
        <f t="shared" si="258"/>
        <v/>
      </c>
      <c r="S214" s="23" t="str">
        <f t="shared" si="258"/>
        <v/>
      </c>
      <c r="T214" s="23">
        <v>1.066083487423555</v>
      </c>
      <c r="U214" s="23">
        <v>0.78838010432763317</v>
      </c>
      <c r="V214" s="23">
        <v>0.72764752075387029</v>
      </c>
      <c r="W214" s="23">
        <v>1.1020405056374012</v>
      </c>
      <c r="X214" s="23">
        <v>1.1994479646213823</v>
      </c>
      <c r="Y214" s="23">
        <v>1.1277408244649718</v>
      </c>
      <c r="Z214" s="23">
        <v>1.1395286778164986</v>
      </c>
      <c r="AA214" s="23">
        <v>1.1425582531457734</v>
      </c>
    </row>
    <row r="215" spans="2:27" s="58" customFormat="1" ht="15" customHeight="1" x14ac:dyDescent="0.4">
      <c r="B215" s="61" t="s">
        <v>176</v>
      </c>
      <c r="C215" s="13" t="s">
        <v>155</v>
      </c>
      <c r="D215" s="11" t="s">
        <v>364</v>
      </c>
      <c r="E215" s="11" t="str">
        <f t="shared" ref="E215:S215" si="259">IFERROR(E59/E$78*100,"")</f>
        <v/>
      </c>
      <c r="F215" s="11" t="str">
        <f t="shared" si="259"/>
        <v/>
      </c>
      <c r="G215" s="11" t="str">
        <f t="shared" si="259"/>
        <v/>
      </c>
      <c r="H215" s="11" t="str">
        <f t="shared" si="259"/>
        <v/>
      </c>
      <c r="I215" s="11" t="str">
        <f t="shared" si="259"/>
        <v/>
      </c>
      <c r="J215" s="11" t="str">
        <f t="shared" si="259"/>
        <v/>
      </c>
      <c r="K215" s="11" t="str">
        <f t="shared" si="259"/>
        <v/>
      </c>
      <c r="L215" s="11" t="str">
        <f t="shared" si="259"/>
        <v/>
      </c>
      <c r="M215" s="11" t="str">
        <f t="shared" si="259"/>
        <v/>
      </c>
      <c r="N215" s="11" t="str">
        <f t="shared" si="259"/>
        <v/>
      </c>
      <c r="O215" s="11" t="str">
        <f t="shared" si="259"/>
        <v/>
      </c>
      <c r="P215" s="11" t="str">
        <f t="shared" si="259"/>
        <v/>
      </c>
      <c r="Q215" s="11" t="str">
        <f t="shared" si="259"/>
        <v/>
      </c>
      <c r="R215" s="11" t="str">
        <f t="shared" si="259"/>
        <v/>
      </c>
      <c r="S215" s="11" t="str">
        <f t="shared" si="259"/>
        <v/>
      </c>
      <c r="T215" s="11">
        <v>2.6008713740430848E-2</v>
      </c>
      <c r="U215" s="11">
        <v>0</v>
      </c>
      <c r="V215" s="11">
        <v>1.3368484032607883E-2</v>
      </c>
      <c r="W215" s="11">
        <v>5.2481934796604459E-3</v>
      </c>
      <c r="X215" s="11">
        <v>1.8938439996373491E-3</v>
      </c>
      <c r="Y215" s="11">
        <v>5.4627893002166909E-3</v>
      </c>
      <c r="Z215" s="11">
        <v>5.6308619108642721E-3</v>
      </c>
      <c r="AA215" s="11">
        <v>0</v>
      </c>
    </row>
    <row r="216" spans="2:27" s="58" customFormat="1" ht="15" customHeight="1" x14ac:dyDescent="0.4">
      <c r="B216" s="61" t="s">
        <v>177</v>
      </c>
      <c r="C216" s="13" t="s">
        <v>156</v>
      </c>
      <c r="D216" s="11" t="s">
        <v>364</v>
      </c>
      <c r="E216" s="11" t="str">
        <f t="shared" ref="E216:S216" si="260">IFERROR(E60/E$78*100,"")</f>
        <v/>
      </c>
      <c r="F216" s="11" t="str">
        <f t="shared" si="260"/>
        <v/>
      </c>
      <c r="G216" s="11" t="str">
        <f t="shared" si="260"/>
        <v/>
      </c>
      <c r="H216" s="11" t="str">
        <f t="shared" si="260"/>
        <v/>
      </c>
      <c r="I216" s="11" t="str">
        <f t="shared" si="260"/>
        <v/>
      </c>
      <c r="J216" s="11" t="str">
        <f t="shared" si="260"/>
        <v/>
      </c>
      <c r="K216" s="11" t="str">
        <f t="shared" si="260"/>
        <v/>
      </c>
      <c r="L216" s="11" t="str">
        <f t="shared" si="260"/>
        <v/>
      </c>
      <c r="M216" s="11" t="str">
        <f t="shared" si="260"/>
        <v/>
      </c>
      <c r="N216" s="11" t="str">
        <f t="shared" si="260"/>
        <v/>
      </c>
      <c r="O216" s="11" t="str">
        <f t="shared" si="260"/>
        <v/>
      </c>
      <c r="P216" s="11" t="str">
        <f t="shared" si="260"/>
        <v/>
      </c>
      <c r="Q216" s="11" t="str">
        <f t="shared" si="260"/>
        <v/>
      </c>
      <c r="R216" s="11" t="str">
        <f t="shared" si="260"/>
        <v/>
      </c>
      <c r="S216" s="11" t="str">
        <f t="shared" si="260"/>
        <v/>
      </c>
      <c r="T216" s="11">
        <v>0</v>
      </c>
      <c r="U216" s="11">
        <v>0</v>
      </c>
      <c r="V216" s="11">
        <v>0</v>
      </c>
      <c r="W216" s="11">
        <v>0</v>
      </c>
      <c r="X216" s="11">
        <v>0</v>
      </c>
      <c r="Y216" s="11">
        <v>0</v>
      </c>
      <c r="Z216" s="11">
        <v>0</v>
      </c>
      <c r="AA216" s="11">
        <v>0</v>
      </c>
    </row>
    <row r="217" spans="2:27" s="58" customFormat="1" ht="15" customHeight="1" x14ac:dyDescent="0.4">
      <c r="B217" s="61" t="s">
        <v>178</v>
      </c>
      <c r="C217" s="13" t="s">
        <v>157</v>
      </c>
      <c r="D217" s="11" t="s">
        <v>364</v>
      </c>
      <c r="E217" s="11" t="str">
        <f t="shared" ref="E217:S217" si="261">IFERROR(E61/E$78*100,"")</f>
        <v/>
      </c>
      <c r="F217" s="11" t="str">
        <f t="shared" si="261"/>
        <v/>
      </c>
      <c r="G217" s="11" t="str">
        <f t="shared" si="261"/>
        <v/>
      </c>
      <c r="H217" s="11" t="str">
        <f t="shared" si="261"/>
        <v/>
      </c>
      <c r="I217" s="11" t="str">
        <f t="shared" si="261"/>
        <v/>
      </c>
      <c r="J217" s="11" t="str">
        <f t="shared" si="261"/>
        <v/>
      </c>
      <c r="K217" s="11" t="str">
        <f t="shared" si="261"/>
        <v/>
      </c>
      <c r="L217" s="11" t="str">
        <f t="shared" si="261"/>
        <v/>
      </c>
      <c r="M217" s="11" t="str">
        <f t="shared" si="261"/>
        <v/>
      </c>
      <c r="N217" s="11" t="str">
        <f t="shared" si="261"/>
        <v/>
      </c>
      <c r="O217" s="11" t="str">
        <f t="shared" si="261"/>
        <v/>
      </c>
      <c r="P217" s="11" t="str">
        <f t="shared" si="261"/>
        <v/>
      </c>
      <c r="Q217" s="11" t="str">
        <f t="shared" si="261"/>
        <v/>
      </c>
      <c r="R217" s="11" t="str">
        <f t="shared" si="261"/>
        <v/>
      </c>
      <c r="S217" s="11" t="str">
        <f t="shared" si="261"/>
        <v/>
      </c>
      <c r="T217" s="11">
        <v>0</v>
      </c>
      <c r="U217" s="11">
        <v>0</v>
      </c>
      <c r="V217" s="11">
        <v>0</v>
      </c>
      <c r="W217" s="11">
        <v>0</v>
      </c>
      <c r="X217" s="11">
        <v>0</v>
      </c>
      <c r="Y217" s="11">
        <v>0</v>
      </c>
      <c r="Z217" s="11">
        <v>0</v>
      </c>
      <c r="AA217" s="11">
        <v>0</v>
      </c>
    </row>
    <row r="218" spans="2:27" s="58" customFormat="1" ht="15" customHeight="1" x14ac:dyDescent="0.4">
      <c r="B218" s="61" t="s">
        <v>179</v>
      </c>
      <c r="C218" s="13" t="s">
        <v>158</v>
      </c>
      <c r="D218" s="11" t="s">
        <v>364</v>
      </c>
      <c r="E218" s="11" t="str">
        <f t="shared" ref="E218:S218" si="262">IFERROR(E62/E$78*100,"")</f>
        <v/>
      </c>
      <c r="F218" s="11" t="str">
        <f t="shared" si="262"/>
        <v/>
      </c>
      <c r="G218" s="11" t="str">
        <f t="shared" si="262"/>
        <v/>
      </c>
      <c r="H218" s="11" t="str">
        <f t="shared" si="262"/>
        <v/>
      </c>
      <c r="I218" s="11" t="str">
        <f t="shared" si="262"/>
        <v/>
      </c>
      <c r="J218" s="11" t="str">
        <f t="shared" si="262"/>
        <v/>
      </c>
      <c r="K218" s="11" t="str">
        <f t="shared" si="262"/>
        <v/>
      </c>
      <c r="L218" s="11" t="str">
        <f t="shared" si="262"/>
        <v/>
      </c>
      <c r="M218" s="11" t="str">
        <f t="shared" si="262"/>
        <v/>
      </c>
      <c r="N218" s="11" t="str">
        <f t="shared" si="262"/>
        <v/>
      </c>
      <c r="O218" s="11" t="str">
        <f t="shared" si="262"/>
        <v/>
      </c>
      <c r="P218" s="11" t="str">
        <f t="shared" si="262"/>
        <v/>
      </c>
      <c r="Q218" s="11" t="str">
        <f t="shared" si="262"/>
        <v/>
      </c>
      <c r="R218" s="11" t="str">
        <f t="shared" si="262"/>
        <v/>
      </c>
      <c r="S218" s="11" t="str">
        <f t="shared" si="262"/>
        <v/>
      </c>
      <c r="T218" s="11">
        <v>4.9279668139763713E-3</v>
      </c>
      <c r="U218" s="11">
        <v>5.3359059514560621E-4</v>
      </c>
      <c r="V218" s="11">
        <v>2.3371475581482313E-4</v>
      </c>
      <c r="W218" s="11">
        <v>2.4037527387757768E-4</v>
      </c>
      <c r="X218" s="11">
        <v>4.0294553183773378E-4</v>
      </c>
      <c r="Y218" s="11">
        <v>4.2271583870724389E-4</v>
      </c>
      <c r="Z218" s="11">
        <v>0.19272780984769744</v>
      </c>
      <c r="AA218" s="11">
        <v>0.20817187977135626</v>
      </c>
    </row>
    <row r="219" spans="2:27" s="58" customFormat="1" ht="15" customHeight="1" x14ac:dyDescent="0.4">
      <c r="B219" s="61" t="s">
        <v>180</v>
      </c>
      <c r="C219" s="13" t="s">
        <v>159</v>
      </c>
      <c r="D219" s="11" t="s">
        <v>364</v>
      </c>
      <c r="E219" s="11" t="str">
        <f t="shared" ref="E219:S219" si="263">IFERROR(E63/E$78*100,"")</f>
        <v/>
      </c>
      <c r="F219" s="11" t="str">
        <f t="shared" si="263"/>
        <v/>
      </c>
      <c r="G219" s="11" t="str">
        <f t="shared" si="263"/>
        <v/>
      </c>
      <c r="H219" s="11" t="str">
        <f t="shared" si="263"/>
        <v/>
      </c>
      <c r="I219" s="11" t="str">
        <f t="shared" si="263"/>
        <v/>
      </c>
      <c r="J219" s="11" t="str">
        <f t="shared" si="263"/>
        <v/>
      </c>
      <c r="K219" s="11" t="str">
        <f t="shared" si="263"/>
        <v/>
      </c>
      <c r="L219" s="11" t="str">
        <f t="shared" si="263"/>
        <v/>
      </c>
      <c r="M219" s="11" t="str">
        <f t="shared" si="263"/>
        <v/>
      </c>
      <c r="N219" s="11" t="str">
        <f t="shared" si="263"/>
        <v/>
      </c>
      <c r="O219" s="11" t="str">
        <f t="shared" si="263"/>
        <v/>
      </c>
      <c r="P219" s="11" t="str">
        <f t="shared" si="263"/>
        <v/>
      </c>
      <c r="Q219" s="11" t="str">
        <f t="shared" si="263"/>
        <v/>
      </c>
      <c r="R219" s="11" t="str">
        <f t="shared" si="263"/>
        <v/>
      </c>
      <c r="S219" s="11" t="str">
        <f t="shared" si="263"/>
        <v/>
      </c>
      <c r="T219" s="11">
        <v>1.0351468068691476</v>
      </c>
      <c r="U219" s="11">
        <v>0.78784651373248749</v>
      </c>
      <c r="V219" s="11">
        <v>0.71404532196544757</v>
      </c>
      <c r="W219" s="11">
        <v>1.0965519368838632</v>
      </c>
      <c r="X219" s="11">
        <v>1.1971511750899073</v>
      </c>
      <c r="Y219" s="11">
        <v>1.1218553193260479</v>
      </c>
      <c r="Z219" s="11">
        <v>0.94117000605793699</v>
      </c>
      <c r="AA219" s="11">
        <v>0.93438637337441721</v>
      </c>
    </row>
    <row r="220" spans="2:27" s="65" customFormat="1" ht="15" customHeight="1" x14ac:dyDescent="0.5">
      <c r="B220" s="64" t="s">
        <v>69</v>
      </c>
      <c r="C220" s="20" t="s">
        <v>160</v>
      </c>
      <c r="D220" s="23" t="s">
        <v>364</v>
      </c>
      <c r="E220" s="23" t="str">
        <f t="shared" ref="E220:S220" si="264">IFERROR(E64/E$78*100,"")</f>
        <v/>
      </c>
      <c r="F220" s="23" t="str">
        <f t="shared" si="264"/>
        <v/>
      </c>
      <c r="G220" s="23" t="str">
        <f t="shared" si="264"/>
        <v/>
      </c>
      <c r="H220" s="23" t="str">
        <f t="shared" si="264"/>
        <v/>
      </c>
      <c r="I220" s="23" t="str">
        <f t="shared" si="264"/>
        <v/>
      </c>
      <c r="J220" s="23" t="str">
        <f t="shared" si="264"/>
        <v/>
      </c>
      <c r="K220" s="23" t="str">
        <f t="shared" si="264"/>
        <v/>
      </c>
      <c r="L220" s="23" t="str">
        <f t="shared" si="264"/>
        <v/>
      </c>
      <c r="M220" s="23" t="str">
        <f t="shared" si="264"/>
        <v/>
      </c>
      <c r="N220" s="23" t="str">
        <f t="shared" si="264"/>
        <v/>
      </c>
      <c r="O220" s="23" t="str">
        <f t="shared" si="264"/>
        <v/>
      </c>
      <c r="P220" s="23" t="str">
        <f t="shared" si="264"/>
        <v/>
      </c>
      <c r="Q220" s="23" t="str">
        <f t="shared" si="264"/>
        <v/>
      </c>
      <c r="R220" s="23" t="str">
        <f t="shared" si="264"/>
        <v/>
      </c>
      <c r="S220" s="23" t="str">
        <f t="shared" si="264"/>
        <v/>
      </c>
      <c r="T220" s="23">
        <v>1.1094495953865471</v>
      </c>
      <c r="U220" s="23">
        <v>0.4430936302089114</v>
      </c>
      <c r="V220" s="23">
        <v>0.35019819011293096</v>
      </c>
      <c r="W220" s="23">
        <v>0.5404437407680871</v>
      </c>
      <c r="X220" s="23">
        <v>0.68170325076307814</v>
      </c>
      <c r="Y220" s="23">
        <v>0.27837463809020885</v>
      </c>
      <c r="Z220" s="23">
        <v>0.19115008042339729</v>
      </c>
      <c r="AA220" s="23">
        <v>0.27425962063054493</v>
      </c>
    </row>
    <row r="221" spans="2:27" s="65" customFormat="1" ht="15" customHeight="1" x14ac:dyDescent="0.5">
      <c r="B221" s="64" t="s">
        <v>71</v>
      </c>
      <c r="C221" s="20" t="s">
        <v>161</v>
      </c>
      <c r="D221" s="23" t="s">
        <v>364</v>
      </c>
      <c r="E221" s="23" t="str">
        <f t="shared" ref="E221:S221" si="265">IFERROR(E65/E$78*100,"")</f>
        <v/>
      </c>
      <c r="F221" s="23" t="str">
        <f t="shared" si="265"/>
        <v/>
      </c>
      <c r="G221" s="23" t="str">
        <f t="shared" si="265"/>
        <v/>
      </c>
      <c r="H221" s="23" t="str">
        <f t="shared" si="265"/>
        <v/>
      </c>
      <c r="I221" s="23" t="str">
        <f t="shared" si="265"/>
        <v/>
      </c>
      <c r="J221" s="23" t="str">
        <f t="shared" si="265"/>
        <v/>
      </c>
      <c r="K221" s="23" t="str">
        <f t="shared" si="265"/>
        <v/>
      </c>
      <c r="L221" s="23" t="str">
        <f t="shared" si="265"/>
        <v/>
      </c>
      <c r="M221" s="23" t="str">
        <f t="shared" si="265"/>
        <v/>
      </c>
      <c r="N221" s="23" t="str">
        <f t="shared" si="265"/>
        <v/>
      </c>
      <c r="O221" s="23" t="str">
        <f t="shared" si="265"/>
        <v/>
      </c>
      <c r="P221" s="23" t="str">
        <f t="shared" si="265"/>
        <v/>
      </c>
      <c r="Q221" s="23" t="str">
        <f t="shared" si="265"/>
        <v/>
      </c>
      <c r="R221" s="23" t="str">
        <f t="shared" si="265"/>
        <v/>
      </c>
      <c r="S221" s="23" t="str">
        <f t="shared" si="265"/>
        <v/>
      </c>
      <c r="T221" s="23">
        <v>0.53003020843656967</v>
      </c>
      <c r="U221" s="23">
        <v>0.86153537492209575</v>
      </c>
      <c r="V221" s="23">
        <v>0.24563420836137911</v>
      </c>
      <c r="W221" s="23">
        <v>0.59925555777680117</v>
      </c>
      <c r="X221" s="23">
        <v>0.3196163958536905</v>
      </c>
      <c r="Y221" s="23">
        <v>0.33924571886405197</v>
      </c>
      <c r="Z221" s="23">
        <v>0.21380953922412166</v>
      </c>
      <c r="AA221" s="23">
        <v>0.28044502481818367</v>
      </c>
    </row>
    <row r="222" spans="2:27" s="65" customFormat="1" ht="15" customHeight="1" x14ac:dyDescent="0.5">
      <c r="B222" s="64" t="s">
        <v>73</v>
      </c>
      <c r="C222" s="20" t="s">
        <v>162</v>
      </c>
      <c r="D222" s="23" t="s">
        <v>364</v>
      </c>
      <c r="E222" s="23" t="str">
        <f t="shared" ref="E222:S222" si="266">IFERROR(E66/E$78*100,"")</f>
        <v/>
      </c>
      <c r="F222" s="23" t="str">
        <f t="shared" si="266"/>
        <v/>
      </c>
      <c r="G222" s="23" t="str">
        <f t="shared" si="266"/>
        <v/>
      </c>
      <c r="H222" s="23" t="str">
        <f t="shared" si="266"/>
        <v/>
      </c>
      <c r="I222" s="23" t="str">
        <f t="shared" si="266"/>
        <v/>
      </c>
      <c r="J222" s="23" t="str">
        <f t="shared" si="266"/>
        <v/>
      </c>
      <c r="K222" s="23" t="str">
        <f t="shared" si="266"/>
        <v/>
      </c>
      <c r="L222" s="23" t="str">
        <f t="shared" si="266"/>
        <v/>
      </c>
      <c r="M222" s="23" t="str">
        <f t="shared" si="266"/>
        <v/>
      </c>
      <c r="N222" s="23" t="str">
        <f t="shared" si="266"/>
        <v/>
      </c>
      <c r="O222" s="23" t="str">
        <f t="shared" si="266"/>
        <v/>
      </c>
      <c r="P222" s="23" t="str">
        <f t="shared" si="266"/>
        <v/>
      </c>
      <c r="Q222" s="23" t="str">
        <f t="shared" si="266"/>
        <v/>
      </c>
      <c r="R222" s="23" t="str">
        <f t="shared" si="266"/>
        <v/>
      </c>
      <c r="S222" s="23" t="str">
        <f t="shared" si="266"/>
        <v/>
      </c>
      <c r="T222" s="23">
        <v>0.17707827418221761</v>
      </c>
      <c r="U222" s="23">
        <v>9.6526538661840161E-2</v>
      </c>
      <c r="V222" s="23">
        <v>1.3695684690748635E-2</v>
      </c>
      <c r="W222" s="23">
        <v>8.2128218574839037E-3</v>
      </c>
      <c r="X222" s="23">
        <v>0.13458380763380309</v>
      </c>
      <c r="Y222" s="23">
        <v>0.43916923981384892</v>
      </c>
      <c r="Z222" s="23">
        <v>0.47446132101108512</v>
      </c>
      <c r="AA222" s="23">
        <v>1.0800136078892126</v>
      </c>
    </row>
    <row r="223" spans="2:27" s="65" customFormat="1" ht="15" customHeight="1" x14ac:dyDescent="0.5">
      <c r="B223" s="64" t="s">
        <v>75</v>
      </c>
      <c r="C223" s="20" t="s">
        <v>163</v>
      </c>
      <c r="D223" s="23" t="s">
        <v>364</v>
      </c>
      <c r="E223" s="23" t="str">
        <f t="shared" ref="E223:S223" si="267">IFERROR(E67/E$78*100,"")</f>
        <v/>
      </c>
      <c r="F223" s="23" t="str">
        <f t="shared" si="267"/>
        <v/>
      </c>
      <c r="G223" s="23" t="str">
        <f t="shared" si="267"/>
        <v/>
      </c>
      <c r="H223" s="23" t="str">
        <f t="shared" si="267"/>
        <v/>
      </c>
      <c r="I223" s="23" t="str">
        <f t="shared" si="267"/>
        <v/>
      </c>
      <c r="J223" s="23" t="str">
        <f t="shared" si="267"/>
        <v/>
      </c>
      <c r="K223" s="23" t="str">
        <f t="shared" si="267"/>
        <v/>
      </c>
      <c r="L223" s="23" t="str">
        <f t="shared" si="267"/>
        <v/>
      </c>
      <c r="M223" s="23" t="str">
        <f t="shared" si="267"/>
        <v/>
      </c>
      <c r="N223" s="23" t="str">
        <f t="shared" si="267"/>
        <v/>
      </c>
      <c r="O223" s="23" t="str">
        <f t="shared" si="267"/>
        <v/>
      </c>
      <c r="P223" s="23" t="str">
        <f t="shared" si="267"/>
        <v/>
      </c>
      <c r="Q223" s="23" t="str">
        <f t="shared" si="267"/>
        <v/>
      </c>
      <c r="R223" s="23" t="str">
        <f t="shared" si="267"/>
        <v/>
      </c>
      <c r="S223" s="23" t="str">
        <f t="shared" si="267"/>
        <v/>
      </c>
      <c r="T223" s="23">
        <v>0.48666410047357755</v>
      </c>
      <c r="U223" s="23">
        <v>0.41993579837959205</v>
      </c>
      <c r="V223" s="23">
        <v>0.42134096178296315</v>
      </c>
      <c r="W223" s="23">
        <v>0.64164173107054734</v>
      </c>
      <c r="X223" s="23">
        <v>0.55332480431957609</v>
      </c>
      <c r="Y223" s="23">
        <v>0.47370187217593301</v>
      </c>
      <c r="Z223" s="23">
        <v>0.45604541031709911</v>
      </c>
      <c r="AA223" s="23">
        <v>0.54254402071089503</v>
      </c>
    </row>
    <row r="224" spans="2:27" s="65" customFormat="1" ht="15" customHeight="1" x14ac:dyDescent="0.5">
      <c r="B224" s="64" t="s">
        <v>77</v>
      </c>
      <c r="C224" s="20" t="s">
        <v>116</v>
      </c>
      <c r="D224" s="23" t="s">
        <v>364</v>
      </c>
      <c r="E224" s="23" t="str">
        <f t="shared" ref="E224:S224" si="268">IFERROR(E68/E$78*100,"")</f>
        <v/>
      </c>
      <c r="F224" s="23" t="str">
        <f t="shared" si="268"/>
        <v/>
      </c>
      <c r="G224" s="23" t="str">
        <f t="shared" si="268"/>
        <v/>
      </c>
      <c r="H224" s="23" t="str">
        <f t="shared" si="268"/>
        <v/>
      </c>
      <c r="I224" s="23" t="str">
        <f t="shared" si="268"/>
        <v/>
      </c>
      <c r="J224" s="23" t="str">
        <f t="shared" si="268"/>
        <v/>
      </c>
      <c r="K224" s="23" t="str">
        <f t="shared" si="268"/>
        <v/>
      </c>
      <c r="L224" s="23" t="str">
        <f t="shared" si="268"/>
        <v/>
      </c>
      <c r="M224" s="23" t="str">
        <f t="shared" si="268"/>
        <v/>
      </c>
      <c r="N224" s="23" t="str">
        <f t="shared" si="268"/>
        <v/>
      </c>
      <c r="O224" s="23" t="str">
        <f t="shared" si="268"/>
        <v/>
      </c>
      <c r="P224" s="23" t="str">
        <f t="shared" si="268"/>
        <v/>
      </c>
      <c r="Q224" s="23" t="str">
        <f t="shared" si="268"/>
        <v/>
      </c>
      <c r="R224" s="23" t="str">
        <f t="shared" si="268"/>
        <v/>
      </c>
      <c r="S224" s="23" t="str">
        <f t="shared" si="268"/>
        <v/>
      </c>
      <c r="T224" s="23">
        <v>2.2634699128461691</v>
      </c>
      <c r="U224" s="23">
        <v>1.8358718016579727</v>
      </c>
      <c r="V224" s="23">
        <v>1.4814710941590008</v>
      </c>
      <c r="W224" s="23">
        <v>1.3798341971485883</v>
      </c>
      <c r="X224" s="23">
        <v>1.5756379131450906</v>
      </c>
      <c r="Y224" s="23">
        <v>0.68489720851466762</v>
      </c>
      <c r="Z224" s="23">
        <v>0.80510444432777706</v>
      </c>
      <c r="AA224" s="23">
        <v>1.0740984398068592</v>
      </c>
    </row>
    <row r="225" spans="2:27" s="58" customFormat="1" ht="15" customHeight="1" x14ac:dyDescent="0.4">
      <c r="B225" s="61" t="s">
        <v>181</v>
      </c>
      <c r="C225" s="13" t="s">
        <v>164</v>
      </c>
      <c r="D225" s="11" t="s">
        <v>364</v>
      </c>
      <c r="E225" s="11" t="str">
        <f t="shared" ref="E225:S225" si="269">IFERROR(E69/E$78*100,"")</f>
        <v/>
      </c>
      <c r="F225" s="11" t="str">
        <f t="shared" si="269"/>
        <v/>
      </c>
      <c r="G225" s="11" t="str">
        <f t="shared" si="269"/>
        <v/>
      </c>
      <c r="H225" s="11" t="str">
        <f t="shared" si="269"/>
        <v/>
      </c>
      <c r="I225" s="11" t="str">
        <f t="shared" si="269"/>
        <v/>
      </c>
      <c r="J225" s="11" t="str">
        <f t="shared" si="269"/>
        <v/>
      </c>
      <c r="K225" s="11" t="str">
        <f t="shared" si="269"/>
        <v/>
      </c>
      <c r="L225" s="11" t="str">
        <f t="shared" si="269"/>
        <v/>
      </c>
      <c r="M225" s="11" t="str">
        <f t="shared" si="269"/>
        <v/>
      </c>
      <c r="N225" s="11" t="str">
        <f t="shared" si="269"/>
        <v/>
      </c>
      <c r="O225" s="11" t="str">
        <f t="shared" si="269"/>
        <v/>
      </c>
      <c r="P225" s="11" t="str">
        <f t="shared" si="269"/>
        <v/>
      </c>
      <c r="Q225" s="11" t="str">
        <f t="shared" si="269"/>
        <v/>
      </c>
      <c r="R225" s="11" t="str">
        <f t="shared" si="269"/>
        <v/>
      </c>
      <c r="S225" s="11" t="str">
        <f t="shared" si="269"/>
        <v/>
      </c>
      <c r="T225" s="11">
        <v>5.01009959420931E-2</v>
      </c>
      <c r="U225" s="11">
        <v>2.4545167376697884E-2</v>
      </c>
      <c r="V225" s="11">
        <v>6.4224814897913388E-2</v>
      </c>
      <c r="W225" s="11">
        <v>2.0952711372995522E-2</v>
      </c>
      <c r="X225" s="11">
        <v>3.3887719227553417E-2</v>
      </c>
      <c r="Y225" s="11">
        <v>1.3982139280316531E-2</v>
      </c>
      <c r="Z225" s="11">
        <v>1.7817461602010136E-2</v>
      </c>
      <c r="AA225" s="11">
        <v>2.8765132095912201E-2</v>
      </c>
    </row>
    <row r="226" spans="2:27" s="58" customFormat="1" ht="15" customHeight="1" x14ac:dyDescent="0.4">
      <c r="B226" s="61" t="s">
        <v>182</v>
      </c>
      <c r="C226" s="13" t="s">
        <v>165</v>
      </c>
      <c r="D226" s="11" t="s">
        <v>364</v>
      </c>
      <c r="E226" s="11" t="str">
        <f t="shared" ref="E226:S226" si="270">IFERROR(E70/E$78*100,"")</f>
        <v/>
      </c>
      <c r="F226" s="11" t="str">
        <f t="shared" si="270"/>
        <v/>
      </c>
      <c r="G226" s="11" t="str">
        <f t="shared" si="270"/>
        <v/>
      </c>
      <c r="H226" s="11" t="str">
        <f t="shared" si="270"/>
        <v/>
      </c>
      <c r="I226" s="11" t="str">
        <f t="shared" si="270"/>
        <v/>
      </c>
      <c r="J226" s="11" t="str">
        <f t="shared" si="270"/>
        <v/>
      </c>
      <c r="K226" s="11" t="str">
        <f t="shared" si="270"/>
        <v/>
      </c>
      <c r="L226" s="11" t="str">
        <f t="shared" si="270"/>
        <v/>
      </c>
      <c r="M226" s="11" t="str">
        <f t="shared" si="270"/>
        <v/>
      </c>
      <c r="N226" s="11" t="str">
        <f t="shared" si="270"/>
        <v/>
      </c>
      <c r="O226" s="11" t="str">
        <f t="shared" si="270"/>
        <v/>
      </c>
      <c r="P226" s="11" t="str">
        <f t="shared" si="270"/>
        <v/>
      </c>
      <c r="Q226" s="11" t="str">
        <f t="shared" si="270"/>
        <v/>
      </c>
      <c r="R226" s="11" t="str">
        <f t="shared" si="270"/>
        <v/>
      </c>
      <c r="S226" s="11" t="str">
        <f t="shared" si="270"/>
        <v/>
      </c>
      <c r="T226" s="11">
        <v>1.0152706740527764</v>
      </c>
      <c r="U226" s="11">
        <v>0.76858389324773124</v>
      </c>
      <c r="V226" s="11">
        <v>0.43770099469000073</v>
      </c>
      <c r="W226" s="11">
        <v>0.5331523574604673</v>
      </c>
      <c r="X226" s="11">
        <v>0.73033877645589251</v>
      </c>
      <c r="Y226" s="11">
        <v>0.17503687382777647</v>
      </c>
      <c r="Z226" s="11">
        <v>0.14145160355794306</v>
      </c>
      <c r="AA226" s="11">
        <v>0.24159107812495778</v>
      </c>
    </row>
    <row r="227" spans="2:27" s="58" customFormat="1" ht="15" customHeight="1" x14ac:dyDescent="0.4">
      <c r="B227" s="61" t="s">
        <v>183</v>
      </c>
      <c r="C227" s="13" t="s">
        <v>119</v>
      </c>
      <c r="D227" s="11" t="s">
        <v>364</v>
      </c>
      <c r="E227" s="11" t="str">
        <f t="shared" ref="E227:S227" si="271">IFERROR(E71/E$78*100,"")</f>
        <v/>
      </c>
      <c r="F227" s="11" t="str">
        <f t="shared" si="271"/>
        <v/>
      </c>
      <c r="G227" s="11" t="str">
        <f t="shared" si="271"/>
        <v/>
      </c>
      <c r="H227" s="11" t="str">
        <f t="shared" si="271"/>
        <v/>
      </c>
      <c r="I227" s="11" t="str">
        <f t="shared" si="271"/>
        <v/>
      </c>
      <c r="J227" s="11" t="str">
        <f t="shared" si="271"/>
        <v/>
      </c>
      <c r="K227" s="11" t="str">
        <f t="shared" si="271"/>
        <v/>
      </c>
      <c r="L227" s="11" t="str">
        <f t="shared" si="271"/>
        <v/>
      </c>
      <c r="M227" s="11" t="str">
        <f t="shared" si="271"/>
        <v/>
      </c>
      <c r="N227" s="11" t="str">
        <f t="shared" si="271"/>
        <v/>
      </c>
      <c r="O227" s="11" t="str">
        <f t="shared" si="271"/>
        <v/>
      </c>
      <c r="P227" s="11" t="str">
        <f t="shared" si="271"/>
        <v/>
      </c>
      <c r="Q227" s="11" t="str">
        <f t="shared" si="271"/>
        <v/>
      </c>
      <c r="R227" s="11" t="str">
        <f t="shared" si="271"/>
        <v/>
      </c>
      <c r="S227" s="11" t="str">
        <f t="shared" si="271"/>
        <v/>
      </c>
      <c r="T227" s="11">
        <v>1.1980982428512996</v>
      </c>
      <c r="U227" s="11">
        <v>1.0427427410335437</v>
      </c>
      <c r="V227" s="11">
        <v>0.97954528457108669</v>
      </c>
      <c r="W227" s="11">
        <v>0.82572912831512557</v>
      </c>
      <c r="X227" s="11">
        <v>0.81141141746164469</v>
      </c>
      <c r="Y227" s="11">
        <v>0.49587819540657463</v>
      </c>
      <c r="Z227" s="11">
        <v>0.64583537916782385</v>
      </c>
      <c r="AA227" s="11">
        <v>0.80374222958598929</v>
      </c>
    </row>
    <row r="228" spans="2:27" s="65" customFormat="1" ht="15" customHeight="1" x14ac:dyDescent="0.5">
      <c r="B228" s="64" t="s">
        <v>79</v>
      </c>
      <c r="C228" s="20" t="s">
        <v>166</v>
      </c>
      <c r="D228" s="23" t="s">
        <v>364</v>
      </c>
      <c r="E228" s="23" t="str">
        <f t="shared" ref="E228:S228" si="272">IFERROR(E72/E$78*100,"")</f>
        <v/>
      </c>
      <c r="F228" s="23" t="str">
        <f t="shared" si="272"/>
        <v/>
      </c>
      <c r="G228" s="23" t="str">
        <f t="shared" si="272"/>
        <v/>
      </c>
      <c r="H228" s="23" t="str">
        <f t="shared" si="272"/>
        <v/>
      </c>
      <c r="I228" s="23" t="str">
        <f t="shared" si="272"/>
        <v/>
      </c>
      <c r="J228" s="23" t="str">
        <f t="shared" si="272"/>
        <v/>
      </c>
      <c r="K228" s="23" t="str">
        <f t="shared" si="272"/>
        <v/>
      </c>
      <c r="L228" s="23" t="str">
        <f t="shared" si="272"/>
        <v/>
      </c>
      <c r="M228" s="23" t="str">
        <f t="shared" si="272"/>
        <v/>
      </c>
      <c r="N228" s="23" t="str">
        <f t="shared" si="272"/>
        <v/>
      </c>
      <c r="O228" s="23" t="str">
        <f t="shared" si="272"/>
        <v/>
      </c>
      <c r="P228" s="23" t="str">
        <f t="shared" si="272"/>
        <v/>
      </c>
      <c r="Q228" s="23" t="str">
        <f t="shared" si="272"/>
        <v/>
      </c>
      <c r="R228" s="23" t="str">
        <f t="shared" si="272"/>
        <v/>
      </c>
      <c r="S228" s="23" t="str">
        <f t="shared" si="272"/>
        <v/>
      </c>
      <c r="T228" s="23">
        <v>3.2927579147253674</v>
      </c>
      <c r="U228" s="23">
        <v>4.3001532472189252</v>
      </c>
      <c r="V228" s="23">
        <v>3.7872541320768831</v>
      </c>
      <c r="W228" s="23">
        <v>3.6339132653899267</v>
      </c>
      <c r="X228" s="23">
        <v>3.5921385326738458</v>
      </c>
      <c r="Y228" s="23">
        <v>2.6642153483568709</v>
      </c>
      <c r="Z228" s="23">
        <v>2.4187952186093731</v>
      </c>
      <c r="AA228" s="23">
        <v>2.8012674673862552</v>
      </c>
    </row>
    <row r="229" spans="2:27" s="63" customFormat="1" ht="15" customHeight="1" x14ac:dyDescent="0.5">
      <c r="B229" s="62" t="s">
        <v>84</v>
      </c>
      <c r="C229" s="18" t="s">
        <v>167</v>
      </c>
      <c r="D229" s="22" t="s">
        <v>364</v>
      </c>
      <c r="E229" s="22" t="str">
        <f t="shared" ref="E229:S229" si="273">IFERROR(E73/E$78*100,"")</f>
        <v/>
      </c>
      <c r="F229" s="22" t="str">
        <f t="shared" si="273"/>
        <v/>
      </c>
      <c r="G229" s="22" t="str">
        <f t="shared" si="273"/>
        <v/>
      </c>
      <c r="H229" s="22" t="str">
        <f t="shared" si="273"/>
        <v/>
      </c>
      <c r="I229" s="22" t="str">
        <f t="shared" si="273"/>
        <v/>
      </c>
      <c r="J229" s="22" t="str">
        <f t="shared" si="273"/>
        <v/>
      </c>
      <c r="K229" s="22" t="str">
        <f t="shared" si="273"/>
        <v/>
      </c>
      <c r="L229" s="22" t="str">
        <f t="shared" si="273"/>
        <v/>
      </c>
      <c r="M229" s="22" t="str">
        <f t="shared" si="273"/>
        <v/>
      </c>
      <c r="N229" s="22" t="str">
        <f t="shared" si="273"/>
        <v/>
      </c>
      <c r="O229" s="22" t="str">
        <f t="shared" si="273"/>
        <v/>
      </c>
      <c r="P229" s="22" t="str">
        <f t="shared" si="273"/>
        <v/>
      </c>
      <c r="Q229" s="22" t="str">
        <f t="shared" si="273"/>
        <v/>
      </c>
      <c r="R229" s="22" t="str">
        <f t="shared" si="273"/>
        <v/>
      </c>
      <c r="S229" s="22" t="str">
        <f t="shared" si="273"/>
        <v/>
      </c>
      <c r="T229" s="22">
        <v>10.383280832235036</v>
      </c>
      <c r="U229" s="22">
        <v>11.061386396427931</v>
      </c>
      <c r="V229" s="22">
        <v>9.9670462194301113</v>
      </c>
      <c r="W229" s="22">
        <v>8.2734765515923456</v>
      </c>
      <c r="X229" s="22">
        <v>9.9929283059162479</v>
      </c>
      <c r="Y229" s="22">
        <v>7.8560437959622185</v>
      </c>
      <c r="Z229" s="22">
        <v>6.6369636434015957</v>
      </c>
      <c r="AA229" s="22">
        <v>8.2167089385996537</v>
      </c>
    </row>
    <row r="230" spans="2:27" s="65" customFormat="1" ht="15" customHeight="1" x14ac:dyDescent="0.5">
      <c r="B230" s="64" t="s">
        <v>184</v>
      </c>
      <c r="C230" s="20" t="s">
        <v>168</v>
      </c>
      <c r="D230" s="23" t="s">
        <v>364</v>
      </c>
      <c r="E230" s="23" t="str">
        <f t="shared" ref="E230:S230" si="274">IFERROR(E74/E$78*100,"")</f>
        <v/>
      </c>
      <c r="F230" s="23" t="str">
        <f t="shared" si="274"/>
        <v/>
      </c>
      <c r="G230" s="23" t="str">
        <f t="shared" si="274"/>
        <v/>
      </c>
      <c r="H230" s="23" t="str">
        <f t="shared" si="274"/>
        <v/>
      </c>
      <c r="I230" s="23" t="str">
        <f t="shared" si="274"/>
        <v/>
      </c>
      <c r="J230" s="23" t="str">
        <f t="shared" si="274"/>
        <v/>
      </c>
      <c r="K230" s="23" t="str">
        <f t="shared" si="274"/>
        <v/>
      </c>
      <c r="L230" s="23" t="str">
        <f t="shared" si="274"/>
        <v/>
      </c>
      <c r="M230" s="23" t="str">
        <f t="shared" si="274"/>
        <v/>
      </c>
      <c r="N230" s="23" t="str">
        <f t="shared" si="274"/>
        <v/>
      </c>
      <c r="O230" s="23" t="str">
        <f t="shared" si="274"/>
        <v/>
      </c>
      <c r="P230" s="23" t="str">
        <f t="shared" si="274"/>
        <v/>
      </c>
      <c r="Q230" s="23" t="str">
        <f t="shared" si="274"/>
        <v/>
      </c>
      <c r="R230" s="23" t="str">
        <f t="shared" si="274"/>
        <v/>
      </c>
      <c r="S230" s="23" t="str">
        <f t="shared" si="274"/>
        <v/>
      </c>
      <c r="T230" s="23">
        <v>1.7550680032042736</v>
      </c>
      <c r="U230" s="23">
        <v>2.2528194927047491</v>
      </c>
      <c r="V230" s="23">
        <v>2.2572171116595618</v>
      </c>
      <c r="W230" s="23">
        <v>1.6879552357139966</v>
      </c>
      <c r="X230" s="23">
        <v>1.8354168975208776</v>
      </c>
      <c r="Y230" s="23">
        <v>1.5949068594424312</v>
      </c>
      <c r="Z230" s="23">
        <v>1.3959913159596307</v>
      </c>
      <c r="AA230" s="23">
        <v>1.7717579849514522</v>
      </c>
    </row>
    <row r="231" spans="2:27" s="65" customFormat="1" ht="15" customHeight="1" x14ac:dyDescent="0.5">
      <c r="B231" s="64" t="s">
        <v>185</v>
      </c>
      <c r="C231" s="20" t="s">
        <v>74</v>
      </c>
      <c r="D231" s="23" t="s">
        <v>364</v>
      </c>
      <c r="E231" s="23" t="str">
        <f t="shared" ref="E231:S231" si="275">IFERROR(E75/E$78*100,"")</f>
        <v/>
      </c>
      <c r="F231" s="23" t="str">
        <f t="shared" si="275"/>
        <v/>
      </c>
      <c r="G231" s="23" t="str">
        <f t="shared" si="275"/>
        <v/>
      </c>
      <c r="H231" s="23" t="str">
        <f t="shared" si="275"/>
        <v/>
      </c>
      <c r="I231" s="23" t="str">
        <f t="shared" si="275"/>
        <v/>
      </c>
      <c r="J231" s="23" t="str">
        <f t="shared" si="275"/>
        <v/>
      </c>
      <c r="K231" s="23" t="str">
        <f t="shared" si="275"/>
        <v/>
      </c>
      <c r="L231" s="23" t="str">
        <f t="shared" si="275"/>
        <v/>
      </c>
      <c r="M231" s="23" t="str">
        <f t="shared" si="275"/>
        <v/>
      </c>
      <c r="N231" s="23" t="str">
        <f t="shared" si="275"/>
        <v/>
      </c>
      <c r="O231" s="23" t="str">
        <f t="shared" si="275"/>
        <v/>
      </c>
      <c r="P231" s="23" t="str">
        <f t="shared" si="275"/>
        <v/>
      </c>
      <c r="Q231" s="23" t="str">
        <f t="shared" si="275"/>
        <v/>
      </c>
      <c r="R231" s="23" t="str">
        <f t="shared" si="275"/>
        <v/>
      </c>
      <c r="S231" s="23" t="str">
        <f t="shared" si="275"/>
        <v/>
      </c>
      <c r="T231" s="23">
        <v>1.4283438034376401</v>
      </c>
      <c r="U231" s="23">
        <v>1.5081938171790559</v>
      </c>
      <c r="V231" s="23">
        <v>1.378309400942338</v>
      </c>
      <c r="W231" s="23">
        <v>1.3220239437810308</v>
      </c>
      <c r="X231" s="23">
        <v>1.3403177225518541</v>
      </c>
      <c r="Y231" s="23">
        <v>1.0849489749466079</v>
      </c>
      <c r="Z231" s="23">
        <v>1.0008789040982611</v>
      </c>
      <c r="AA231" s="23">
        <v>1.0451231240735031</v>
      </c>
    </row>
    <row r="232" spans="2:27" s="65" customFormat="1" ht="15" customHeight="1" x14ac:dyDescent="0.5">
      <c r="B232" s="64" t="s">
        <v>186</v>
      </c>
      <c r="C232" s="20" t="s">
        <v>169</v>
      </c>
      <c r="D232" s="23" t="s">
        <v>364</v>
      </c>
      <c r="E232" s="23" t="str">
        <f t="shared" ref="E232:S232" si="276">IFERROR(E76/E$78*100,"")</f>
        <v/>
      </c>
      <c r="F232" s="23" t="str">
        <f t="shared" si="276"/>
        <v/>
      </c>
      <c r="G232" s="23" t="str">
        <f t="shared" si="276"/>
        <v/>
      </c>
      <c r="H232" s="23" t="str">
        <f t="shared" si="276"/>
        <v/>
      </c>
      <c r="I232" s="23" t="str">
        <f t="shared" si="276"/>
        <v/>
      </c>
      <c r="J232" s="23" t="str">
        <f t="shared" si="276"/>
        <v/>
      </c>
      <c r="K232" s="23" t="str">
        <f t="shared" si="276"/>
        <v/>
      </c>
      <c r="L232" s="23" t="str">
        <f t="shared" si="276"/>
        <v/>
      </c>
      <c r="M232" s="23" t="str">
        <f t="shared" si="276"/>
        <v/>
      </c>
      <c r="N232" s="23" t="str">
        <f t="shared" si="276"/>
        <v/>
      </c>
      <c r="O232" s="23" t="str">
        <f t="shared" si="276"/>
        <v/>
      </c>
      <c r="P232" s="23" t="str">
        <f t="shared" si="276"/>
        <v/>
      </c>
      <c r="Q232" s="23" t="str">
        <f t="shared" si="276"/>
        <v/>
      </c>
      <c r="R232" s="23" t="str">
        <f t="shared" si="276"/>
        <v/>
      </c>
      <c r="S232" s="23" t="str">
        <f t="shared" si="276"/>
        <v/>
      </c>
      <c r="T232" s="23">
        <v>2.3504759047062631</v>
      </c>
      <c r="U232" s="23">
        <v>2.4697774286909531</v>
      </c>
      <c r="V232" s="23">
        <v>2.3180296911225788</v>
      </c>
      <c r="W232" s="23">
        <v>2.2024384469033054</v>
      </c>
      <c r="X232" s="23">
        <v>2.2135006900442233</v>
      </c>
      <c r="Y232" s="23">
        <v>1.8601447899297381</v>
      </c>
      <c r="Z232" s="23">
        <v>1.55972154707795</v>
      </c>
      <c r="AA232" s="23">
        <v>1.7361468715216484</v>
      </c>
    </row>
    <row r="233" spans="2:27" s="65" customFormat="1" ht="15" customHeight="1" x14ac:dyDescent="0.5">
      <c r="B233" s="64" t="s">
        <v>187</v>
      </c>
      <c r="C233" s="20" t="s">
        <v>170</v>
      </c>
      <c r="D233" s="23" t="s">
        <v>364</v>
      </c>
      <c r="E233" s="23" t="str">
        <f t="shared" ref="E233:S233" si="277">IFERROR(E77/E$78*100,"")</f>
        <v/>
      </c>
      <c r="F233" s="23" t="str">
        <f t="shared" si="277"/>
        <v/>
      </c>
      <c r="G233" s="23" t="str">
        <f t="shared" si="277"/>
        <v/>
      </c>
      <c r="H233" s="23" t="str">
        <f t="shared" si="277"/>
        <v/>
      </c>
      <c r="I233" s="23" t="str">
        <f t="shared" si="277"/>
        <v/>
      </c>
      <c r="J233" s="23" t="str">
        <f t="shared" si="277"/>
        <v/>
      </c>
      <c r="K233" s="23" t="str">
        <f t="shared" si="277"/>
        <v/>
      </c>
      <c r="L233" s="23" t="str">
        <f t="shared" si="277"/>
        <v/>
      </c>
      <c r="M233" s="23" t="str">
        <f t="shared" si="277"/>
        <v/>
      </c>
      <c r="N233" s="23" t="str">
        <f t="shared" si="277"/>
        <v/>
      </c>
      <c r="O233" s="23" t="str">
        <f t="shared" si="277"/>
        <v/>
      </c>
      <c r="P233" s="23" t="str">
        <f t="shared" si="277"/>
        <v/>
      </c>
      <c r="Q233" s="23" t="str">
        <f t="shared" si="277"/>
        <v/>
      </c>
      <c r="R233" s="23" t="str">
        <f t="shared" si="277"/>
        <v/>
      </c>
      <c r="S233" s="23" t="str">
        <f t="shared" si="277"/>
        <v/>
      </c>
      <c r="T233" s="23">
        <v>4.8493931208868588</v>
      </c>
      <c r="U233" s="23">
        <v>4.8305956578531726</v>
      </c>
      <c r="V233" s="23">
        <v>4.0134900157056315</v>
      </c>
      <c r="W233" s="23">
        <v>3.061058925194013</v>
      </c>
      <c r="X233" s="23">
        <v>4.6036929957992925</v>
      </c>
      <c r="Y233" s="23">
        <v>3.3160431716434409</v>
      </c>
      <c r="Z233" s="23">
        <v>2.6803718762657538</v>
      </c>
      <c r="AA233" s="23">
        <v>3.6636809580530514</v>
      </c>
    </row>
    <row r="234" spans="2:27" s="68" customFormat="1" ht="15" customHeight="1" thickBot="1" x14ac:dyDescent="0.45">
      <c r="B234" s="86" t="s">
        <v>112</v>
      </c>
      <c r="C234" s="100" t="s">
        <v>83</v>
      </c>
      <c r="D234" s="101" t="s">
        <v>364</v>
      </c>
      <c r="E234" s="101" t="str">
        <f t="shared" ref="E234:S234" si="278">IFERROR(E78/E$78*100,"")</f>
        <v/>
      </c>
      <c r="F234" s="101" t="str">
        <f t="shared" si="278"/>
        <v/>
      </c>
      <c r="G234" s="101" t="str">
        <f t="shared" si="278"/>
        <v/>
      </c>
      <c r="H234" s="101" t="str">
        <f t="shared" si="278"/>
        <v/>
      </c>
      <c r="I234" s="101" t="str">
        <f t="shared" si="278"/>
        <v/>
      </c>
      <c r="J234" s="101" t="str">
        <f t="shared" si="278"/>
        <v/>
      </c>
      <c r="K234" s="101" t="str">
        <f t="shared" si="278"/>
        <v/>
      </c>
      <c r="L234" s="101" t="str">
        <f t="shared" si="278"/>
        <v/>
      </c>
      <c r="M234" s="101" t="str">
        <f t="shared" si="278"/>
        <v/>
      </c>
      <c r="N234" s="101" t="str">
        <f t="shared" si="278"/>
        <v/>
      </c>
      <c r="O234" s="101" t="str">
        <f t="shared" si="278"/>
        <v/>
      </c>
      <c r="P234" s="101" t="str">
        <f t="shared" si="278"/>
        <v/>
      </c>
      <c r="Q234" s="101" t="str">
        <f t="shared" si="278"/>
        <v/>
      </c>
      <c r="R234" s="101" t="str">
        <f t="shared" si="278"/>
        <v/>
      </c>
      <c r="S234" s="101" t="str">
        <f t="shared" si="278"/>
        <v/>
      </c>
      <c r="T234" s="101">
        <v>100</v>
      </c>
      <c r="U234" s="102">
        <v>100</v>
      </c>
      <c r="V234" s="102">
        <v>100</v>
      </c>
      <c r="W234" s="102">
        <v>100</v>
      </c>
      <c r="X234" s="102">
        <v>100</v>
      </c>
      <c r="Y234" s="102">
        <v>100</v>
      </c>
      <c r="Z234" s="102">
        <v>100</v>
      </c>
      <c r="AA234" s="102">
        <v>100</v>
      </c>
    </row>
    <row r="235" spans="2:27" ht="8.25" customHeight="1" thickTop="1" x14ac:dyDescent="0.45">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row>
    <row r="236" spans="2:27" ht="8.25" customHeight="1" thickBot="1" x14ac:dyDescent="0.5">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row>
    <row r="237" spans="2:27" ht="15" customHeight="1" thickTop="1" x14ac:dyDescent="0.45">
      <c r="B237" s="104" t="str">
        <f>Synthèse!$B$57</f>
        <v>Source : Institut National de la Statistique et de la Démographie, Burkina Faso</v>
      </c>
      <c r="C237" s="44"/>
      <c r="D237" s="44"/>
      <c r="E237" s="44"/>
      <c r="F237" s="44"/>
      <c r="G237" s="44"/>
      <c r="H237" s="44"/>
      <c r="I237" s="44"/>
      <c r="J237" s="44"/>
      <c r="K237" s="44"/>
      <c r="L237" s="44"/>
      <c r="M237" s="44"/>
      <c r="N237" s="44"/>
      <c r="O237" s="44"/>
      <c r="P237" s="44"/>
      <c r="Q237" s="44"/>
      <c r="R237" s="44"/>
      <c r="S237" s="44"/>
      <c r="T237" s="44"/>
      <c r="U237" s="44"/>
      <c r="V237" s="44"/>
      <c r="W237" s="44"/>
      <c r="X237" s="104"/>
      <c r="Y237" s="44"/>
      <c r="Z237" s="44"/>
      <c r="AA237" s="44"/>
    </row>
    <row r="238" spans="2:27" ht="15" customHeight="1" thickBot="1" x14ac:dyDescent="0.5">
      <c r="B238" s="201">
        <f>Synthèse!$B$58</f>
        <v>45483</v>
      </c>
      <c r="C238" s="201"/>
      <c r="D238" s="85"/>
      <c r="E238" s="85"/>
      <c r="F238" s="85"/>
      <c r="G238" s="85"/>
      <c r="H238" s="85"/>
      <c r="I238" s="85"/>
      <c r="J238" s="85"/>
      <c r="K238" s="85"/>
      <c r="L238" s="85"/>
      <c r="M238" s="85"/>
      <c r="N238" s="85"/>
      <c r="O238" s="85"/>
      <c r="P238" s="85"/>
      <c r="Q238" s="85"/>
      <c r="R238" s="85"/>
      <c r="S238" s="85"/>
      <c r="T238" s="85"/>
      <c r="U238" s="85"/>
      <c r="V238" s="85"/>
      <c r="W238" s="85"/>
      <c r="X238" s="89"/>
      <c r="Y238" s="85"/>
      <c r="Z238" s="85"/>
      <c r="AA238" s="85"/>
    </row>
  </sheetData>
  <mergeCells count="1">
    <mergeCell ref="B238:C238"/>
  </mergeCells>
  <hyperlinks>
    <hyperlink ref="A1" location="Sommaire!B2" display="Sommaire" xr:uid="{3116F8DD-15C1-4D64-93A7-38F825C3584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1"/>
  <dimension ref="A1:AA240"/>
  <sheetViews>
    <sheetView showGridLines="0" zoomScaleNormal="100" workbookViewId="0">
      <pane xSplit="3" ySplit="5" topLeftCell="M6" activePane="bottomRight" state="frozen"/>
      <selection activeCell="D12" sqref="D12"/>
      <selection pane="topRight" activeCell="D12" sqref="D12"/>
      <selection pane="bottomLeft" activeCell="D12" sqref="D12"/>
      <selection pane="bottomRight" activeCell="AA7" sqref="AA7"/>
    </sheetView>
  </sheetViews>
  <sheetFormatPr baseColWidth="10" defaultColWidth="8.71875" defaultRowHeight="15" customHeight="1" x14ac:dyDescent="0.45"/>
  <cols>
    <col min="1" max="1" width="8.71875" style="45"/>
    <col min="2" max="2" width="8.109375" style="45" customWidth="1"/>
    <col min="3" max="3" width="42.38671875" style="45" bestFit="1" customWidth="1"/>
    <col min="4" max="19" width="7.71875" style="45" customWidth="1"/>
    <col min="20" max="27" width="10.71875"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373</v>
      </c>
      <c r="D3" s="64"/>
      <c r="E3" s="64"/>
      <c r="F3" s="64"/>
      <c r="G3" s="64"/>
      <c r="H3" s="64"/>
      <c r="I3" s="64"/>
      <c r="J3" s="64"/>
      <c r="K3" s="64"/>
      <c r="L3" s="64"/>
      <c r="M3" s="64"/>
      <c r="N3" s="64"/>
      <c r="O3" s="64"/>
      <c r="P3" s="64"/>
      <c r="Q3" s="64"/>
      <c r="R3" s="64"/>
      <c r="S3" s="64"/>
      <c r="T3" s="64"/>
      <c r="U3" s="64"/>
    </row>
    <row r="4" spans="1:27" ht="21" customHeight="1" x14ac:dyDescent="0.5">
      <c r="C4" s="62" t="s">
        <v>374</v>
      </c>
      <c r="D4" s="64"/>
      <c r="E4" s="64"/>
      <c r="F4" s="64"/>
      <c r="G4" s="64"/>
      <c r="H4" s="64"/>
      <c r="I4" s="64"/>
      <c r="J4" s="64"/>
      <c r="K4" s="64"/>
      <c r="L4" s="64"/>
      <c r="M4" s="64"/>
      <c r="N4" s="64"/>
      <c r="O4" s="64"/>
      <c r="P4" s="64"/>
      <c r="Q4" s="64"/>
      <c r="R4" s="64"/>
      <c r="S4" s="64"/>
      <c r="T4" s="64"/>
      <c r="U4" s="64"/>
    </row>
    <row r="5" spans="1:27" s="96" customFormat="1" ht="15" customHeight="1" thickBot="1" x14ac:dyDescent="0.5">
      <c r="B5" s="79"/>
      <c r="C5" s="95" t="s">
        <v>441</v>
      </c>
      <c r="D5" s="99">
        <v>1999</v>
      </c>
      <c r="E5" s="99">
        <f t="shared" ref="E5:X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ref="Y5:AA5" si="1">+X5+1</f>
        <v>2020</v>
      </c>
      <c r="Z5" s="99">
        <f t="shared" si="1"/>
        <v>2021</v>
      </c>
      <c r="AA5" s="99">
        <f t="shared" si="1"/>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row>
    <row r="7" spans="1:27" s="63" customFormat="1" ht="15" customHeight="1" x14ac:dyDescent="0.5">
      <c r="B7" s="62" t="s">
        <v>47</v>
      </c>
      <c r="C7" s="18" t="s">
        <v>143</v>
      </c>
      <c r="D7" s="19"/>
      <c r="E7" s="19"/>
      <c r="F7" s="19"/>
      <c r="G7" s="19"/>
      <c r="H7" s="19"/>
      <c r="I7" s="19"/>
      <c r="J7" s="19"/>
      <c r="K7" s="19"/>
      <c r="L7" s="19"/>
      <c r="M7" s="19"/>
      <c r="N7" s="19"/>
      <c r="O7" s="19"/>
      <c r="P7" s="19"/>
      <c r="Q7" s="19"/>
      <c r="R7" s="19"/>
      <c r="S7" s="19"/>
      <c r="T7" s="19">
        <v>83112</v>
      </c>
      <c r="U7" s="19">
        <v>85678</v>
      </c>
      <c r="V7" s="19">
        <v>97308</v>
      </c>
      <c r="W7" s="19">
        <v>84690</v>
      </c>
      <c r="X7" s="19">
        <v>74373</v>
      </c>
      <c r="Y7" s="19">
        <v>78880</v>
      </c>
      <c r="Z7" s="19">
        <v>105178</v>
      </c>
      <c r="AA7" s="19">
        <v>123110</v>
      </c>
    </row>
    <row r="8" spans="1:27" s="65" customFormat="1" ht="15" customHeight="1" x14ac:dyDescent="0.5">
      <c r="B8" s="64" t="s">
        <v>49</v>
      </c>
      <c r="C8" s="20" t="s">
        <v>144</v>
      </c>
      <c r="D8" s="21"/>
      <c r="E8" s="21"/>
      <c r="F8" s="21"/>
      <c r="G8" s="21"/>
      <c r="H8" s="21"/>
      <c r="I8" s="21"/>
      <c r="J8" s="21"/>
      <c r="K8" s="21"/>
      <c r="L8" s="21"/>
      <c r="M8" s="21"/>
      <c r="N8" s="21"/>
      <c r="O8" s="21"/>
      <c r="P8" s="21"/>
      <c r="Q8" s="21"/>
      <c r="R8" s="21"/>
      <c r="S8" s="21"/>
      <c r="T8" s="21">
        <v>25035</v>
      </c>
      <c r="U8" s="21">
        <v>25697</v>
      </c>
      <c r="V8" s="21">
        <v>29245</v>
      </c>
      <c r="W8" s="21">
        <v>25487</v>
      </c>
      <c r="X8" s="21">
        <v>23060</v>
      </c>
      <c r="Y8" s="21">
        <v>24832</v>
      </c>
      <c r="Z8" s="21">
        <v>42540</v>
      </c>
      <c r="AA8" s="21">
        <v>60993</v>
      </c>
    </row>
    <row r="9" spans="1:27" s="65" customFormat="1" ht="15" customHeight="1" x14ac:dyDescent="0.5">
      <c r="B9" s="64" t="s">
        <v>51</v>
      </c>
      <c r="C9" s="20" t="s">
        <v>145</v>
      </c>
      <c r="D9" s="21"/>
      <c r="E9" s="21"/>
      <c r="F9" s="21"/>
      <c r="G9" s="21"/>
      <c r="H9" s="21"/>
      <c r="I9" s="21"/>
      <c r="J9" s="21"/>
      <c r="K9" s="21"/>
      <c r="L9" s="21"/>
      <c r="M9" s="21"/>
      <c r="N9" s="21"/>
      <c r="O9" s="21"/>
      <c r="P9" s="21"/>
      <c r="Q9" s="21"/>
      <c r="R9" s="21"/>
      <c r="S9" s="21"/>
      <c r="T9" s="21">
        <v>6386</v>
      </c>
      <c r="U9" s="21">
        <v>5695</v>
      </c>
      <c r="V9" s="21">
        <v>6985</v>
      </c>
      <c r="W9" s="21">
        <v>7845</v>
      </c>
      <c r="X9" s="21">
        <v>8331</v>
      </c>
      <c r="Y9" s="21">
        <v>8220</v>
      </c>
      <c r="Z9" s="21">
        <v>7389</v>
      </c>
      <c r="AA9" s="21">
        <v>9248</v>
      </c>
    </row>
    <row r="10" spans="1:27" s="65" customFormat="1" ht="15" customHeight="1" x14ac:dyDescent="0.5">
      <c r="B10" s="64" t="s">
        <v>52</v>
      </c>
      <c r="C10" s="20" t="s">
        <v>146</v>
      </c>
      <c r="D10" s="21"/>
      <c r="E10" s="21"/>
      <c r="F10" s="21"/>
      <c r="G10" s="21"/>
      <c r="H10" s="21"/>
      <c r="I10" s="21"/>
      <c r="J10" s="21"/>
      <c r="K10" s="21"/>
      <c r="L10" s="21"/>
      <c r="M10" s="21"/>
      <c r="N10" s="21"/>
      <c r="O10" s="21"/>
      <c r="P10" s="21"/>
      <c r="Q10" s="21"/>
      <c r="R10" s="21"/>
      <c r="S10" s="21"/>
      <c r="T10" s="21">
        <v>7</v>
      </c>
      <c r="U10" s="21">
        <v>0</v>
      </c>
      <c r="V10" s="21">
        <v>0</v>
      </c>
      <c r="W10" s="21">
        <v>0</v>
      </c>
      <c r="X10" s="21">
        <v>0</v>
      </c>
      <c r="Y10" s="21">
        <v>1</v>
      </c>
      <c r="Z10" s="21">
        <v>5</v>
      </c>
      <c r="AA10" s="21">
        <v>2</v>
      </c>
    </row>
    <row r="11" spans="1:27" s="58" customFormat="1" ht="15" customHeight="1" x14ac:dyDescent="0.4">
      <c r="B11" s="61" t="s">
        <v>171</v>
      </c>
      <c r="C11" s="13" t="s">
        <v>147</v>
      </c>
      <c r="D11" s="10"/>
      <c r="E11" s="10"/>
      <c r="F11" s="10"/>
      <c r="G11" s="10"/>
      <c r="H11" s="10"/>
      <c r="I11" s="10"/>
      <c r="J11" s="10"/>
      <c r="K11" s="10"/>
      <c r="L11" s="10"/>
      <c r="M11" s="10"/>
      <c r="N11" s="10"/>
      <c r="O11" s="10"/>
      <c r="P11" s="10"/>
      <c r="Q11" s="10"/>
      <c r="R11" s="10"/>
      <c r="S11" s="10"/>
      <c r="T11" s="10">
        <v>7</v>
      </c>
      <c r="U11" s="10">
        <v>0</v>
      </c>
      <c r="V11" s="10">
        <v>0</v>
      </c>
      <c r="W11" s="10">
        <v>0</v>
      </c>
      <c r="X11" s="10">
        <v>0</v>
      </c>
      <c r="Y11" s="10">
        <v>1</v>
      </c>
      <c r="Z11" s="10">
        <v>5</v>
      </c>
      <c r="AA11" s="10">
        <v>2</v>
      </c>
    </row>
    <row r="12" spans="1:27" s="58" customFormat="1" ht="15" customHeight="1" x14ac:dyDescent="0.4">
      <c r="B12" s="61" t="s">
        <v>172</v>
      </c>
      <c r="C12" s="13" t="s">
        <v>148</v>
      </c>
      <c r="D12" s="10"/>
      <c r="E12" s="10"/>
      <c r="F12" s="10"/>
      <c r="G12" s="10"/>
      <c r="H12" s="10"/>
      <c r="I12" s="10"/>
      <c r="J12" s="10"/>
      <c r="K12" s="10"/>
      <c r="L12" s="10"/>
      <c r="M12" s="10"/>
      <c r="N12" s="10"/>
      <c r="O12" s="10"/>
      <c r="P12" s="10"/>
      <c r="Q12" s="10"/>
      <c r="R12" s="10"/>
      <c r="S12" s="10"/>
      <c r="T12" s="10">
        <v>0</v>
      </c>
      <c r="U12" s="10">
        <v>0</v>
      </c>
      <c r="V12" s="10">
        <v>0</v>
      </c>
      <c r="W12" s="10">
        <v>0</v>
      </c>
      <c r="X12" s="10">
        <v>0</v>
      </c>
      <c r="Y12" s="10">
        <v>0</v>
      </c>
      <c r="Z12" s="10">
        <v>0</v>
      </c>
      <c r="AA12" s="10">
        <v>0</v>
      </c>
    </row>
    <row r="13" spans="1:27" s="65" customFormat="1" ht="15" customHeight="1" x14ac:dyDescent="0.5">
      <c r="B13" s="64" t="s">
        <v>53</v>
      </c>
      <c r="C13" s="20" t="s">
        <v>149</v>
      </c>
      <c r="D13" s="21"/>
      <c r="E13" s="21"/>
      <c r="F13" s="21"/>
      <c r="G13" s="21"/>
      <c r="H13" s="21"/>
      <c r="I13" s="21"/>
      <c r="J13" s="21"/>
      <c r="K13" s="21"/>
      <c r="L13" s="21"/>
      <c r="M13" s="21"/>
      <c r="N13" s="21"/>
      <c r="O13" s="21"/>
      <c r="P13" s="21"/>
      <c r="Q13" s="21"/>
      <c r="R13" s="21"/>
      <c r="S13" s="21"/>
      <c r="T13" s="21">
        <v>876</v>
      </c>
      <c r="U13" s="21">
        <v>453</v>
      </c>
      <c r="V13" s="21">
        <v>250</v>
      </c>
      <c r="W13" s="21">
        <v>703</v>
      </c>
      <c r="X13" s="21">
        <v>784</v>
      </c>
      <c r="Y13" s="21">
        <v>587</v>
      </c>
      <c r="Z13" s="21">
        <v>843</v>
      </c>
      <c r="AA13" s="21">
        <v>638</v>
      </c>
    </row>
    <row r="14" spans="1:27" s="65" customFormat="1" ht="15" customHeight="1" x14ac:dyDescent="0.5">
      <c r="B14" s="64" t="s">
        <v>173</v>
      </c>
      <c r="C14" s="20" t="s">
        <v>150</v>
      </c>
      <c r="D14" s="21"/>
      <c r="E14" s="21"/>
      <c r="F14" s="21"/>
      <c r="G14" s="21"/>
      <c r="H14" s="21"/>
      <c r="I14" s="21"/>
      <c r="J14" s="21"/>
      <c r="K14" s="21"/>
      <c r="L14" s="21"/>
      <c r="M14" s="21"/>
      <c r="N14" s="21"/>
      <c r="O14" s="21"/>
      <c r="P14" s="21"/>
      <c r="Q14" s="21"/>
      <c r="R14" s="21"/>
      <c r="S14" s="21"/>
      <c r="T14" s="21">
        <v>0</v>
      </c>
      <c r="U14" s="21">
        <v>0</v>
      </c>
      <c r="V14" s="21">
        <v>0</v>
      </c>
      <c r="W14" s="21">
        <v>0</v>
      </c>
      <c r="X14" s="21">
        <v>0</v>
      </c>
      <c r="Y14" s="21">
        <v>0</v>
      </c>
      <c r="Z14" s="21">
        <v>0</v>
      </c>
      <c r="AA14" s="21">
        <v>0</v>
      </c>
    </row>
    <row r="15" spans="1:27" s="65" customFormat="1" ht="15" customHeight="1" x14ac:dyDescent="0.5">
      <c r="B15" s="64" t="s">
        <v>174</v>
      </c>
      <c r="C15" s="20" t="s">
        <v>151</v>
      </c>
      <c r="D15" s="21"/>
      <c r="E15" s="21"/>
      <c r="F15" s="21"/>
      <c r="G15" s="21"/>
      <c r="H15" s="21"/>
      <c r="I15" s="21"/>
      <c r="J15" s="21"/>
      <c r="K15" s="21"/>
      <c r="L15" s="21"/>
      <c r="M15" s="21"/>
      <c r="N15" s="21"/>
      <c r="O15" s="21"/>
      <c r="P15" s="21"/>
      <c r="Q15" s="21"/>
      <c r="R15" s="21"/>
      <c r="S15" s="21"/>
      <c r="T15" s="21">
        <v>56</v>
      </c>
      <c r="U15" s="21">
        <v>19</v>
      </c>
      <c r="V15" s="21">
        <v>38</v>
      </c>
      <c r="W15" s="21">
        <v>54</v>
      </c>
      <c r="X15" s="21">
        <v>240</v>
      </c>
      <c r="Y15" s="21">
        <v>127</v>
      </c>
      <c r="Z15" s="21">
        <v>112</v>
      </c>
      <c r="AA15" s="21">
        <v>331</v>
      </c>
    </row>
    <row r="16" spans="1:27" s="65" customFormat="1" ht="15" customHeight="1" x14ac:dyDescent="0.5">
      <c r="B16" s="64" t="s">
        <v>175</v>
      </c>
      <c r="C16" s="20" t="s">
        <v>152</v>
      </c>
      <c r="D16" s="21"/>
      <c r="E16" s="21"/>
      <c r="F16" s="21"/>
      <c r="G16" s="21"/>
      <c r="H16" s="21"/>
      <c r="I16" s="21"/>
      <c r="J16" s="21"/>
      <c r="K16" s="21"/>
      <c r="L16" s="21"/>
      <c r="M16" s="21"/>
      <c r="N16" s="21"/>
      <c r="O16" s="21"/>
      <c r="P16" s="21"/>
      <c r="Q16" s="21"/>
      <c r="R16" s="21"/>
      <c r="S16" s="21"/>
      <c r="T16" s="21">
        <v>50752</v>
      </c>
      <c r="U16" s="21">
        <v>53814</v>
      </c>
      <c r="V16" s="21">
        <v>60790</v>
      </c>
      <c r="W16" s="21">
        <v>50601</v>
      </c>
      <c r="X16" s="21">
        <v>41958</v>
      </c>
      <c r="Y16" s="21">
        <v>45113</v>
      </c>
      <c r="Z16" s="21">
        <v>54289</v>
      </c>
      <c r="AA16" s="21">
        <v>51898</v>
      </c>
    </row>
    <row r="17" spans="2:27" s="63" customFormat="1" ht="15" customHeight="1" x14ac:dyDescent="0.5">
      <c r="B17" s="62" t="s">
        <v>55</v>
      </c>
      <c r="C17" s="18" t="s">
        <v>153</v>
      </c>
      <c r="D17" s="19"/>
      <c r="E17" s="19"/>
      <c r="F17" s="19"/>
      <c r="G17" s="19"/>
      <c r="H17" s="19"/>
      <c r="I17" s="19"/>
      <c r="J17" s="19"/>
      <c r="K17" s="19"/>
      <c r="L17" s="19"/>
      <c r="M17" s="19"/>
      <c r="N17" s="19"/>
      <c r="O17" s="19"/>
      <c r="P17" s="19"/>
      <c r="Q17" s="19"/>
      <c r="R17" s="19"/>
      <c r="S17" s="19"/>
      <c r="T17" s="19">
        <v>3740</v>
      </c>
      <c r="U17" s="19">
        <v>5268</v>
      </c>
      <c r="V17" s="19">
        <v>4499</v>
      </c>
      <c r="W17" s="19">
        <v>4699</v>
      </c>
      <c r="X17" s="19">
        <v>3995</v>
      </c>
      <c r="Y17" s="19">
        <v>5261</v>
      </c>
      <c r="Z17" s="19">
        <v>6738</v>
      </c>
      <c r="AA17" s="19">
        <v>7527</v>
      </c>
    </row>
    <row r="18" spans="2:27" s="63" customFormat="1" ht="15" customHeight="1" x14ac:dyDescent="0.5">
      <c r="B18" s="62" t="s">
        <v>65</v>
      </c>
      <c r="C18" s="18" t="s">
        <v>154</v>
      </c>
      <c r="D18" s="19"/>
      <c r="E18" s="19"/>
      <c r="F18" s="19"/>
      <c r="G18" s="19"/>
      <c r="H18" s="19"/>
      <c r="I18" s="19"/>
      <c r="J18" s="19"/>
      <c r="K18" s="19"/>
      <c r="L18" s="19"/>
      <c r="M18" s="19"/>
      <c r="N18" s="19"/>
      <c r="O18" s="19"/>
      <c r="P18" s="19"/>
      <c r="Q18" s="19"/>
      <c r="R18" s="19"/>
      <c r="S18" s="19"/>
      <c r="T18" s="19">
        <v>1904327</v>
      </c>
      <c r="U18" s="19">
        <v>1982862</v>
      </c>
      <c r="V18" s="19">
        <v>2209378</v>
      </c>
      <c r="W18" s="19">
        <v>2401948</v>
      </c>
      <c r="X18" s="19">
        <v>2432931</v>
      </c>
      <c r="Y18" s="19">
        <v>2483305</v>
      </c>
      <c r="Z18" s="19">
        <v>2705896</v>
      </c>
      <c r="AA18" s="19">
        <v>3614464</v>
      </c>
    </row>
    <row r="19" spans="2:27" s="65" customFormat="1" ht="15" customHeight="1" x14ac:dyDescent="0.5">
      <c r="B19" s="64" t="s">
        <v>67</v>
      </c>
      <c r="C19" s="20" t="s">
        <v>60</v>
      </c>
      <c r="D19" s="21"/>
      <c r="E19" s="21"/>
      <c r="F19" s="21"/>
      <c r="G19" s="21"/>
      <c r="H19" s="21"/>
      <c r="I19" s="21"/>
      <c r="J19" s="21"/>
      <c r="K19" s="21"/>
      <c r="L19" s="21"/>
      <c r="M19" s="21"/>
      <c r="N19" s="21"/>
      <c r="O19" s="21"/>
      <c r="P19" s="21"/>
      <c r="Q19" s="21"/>
      <c r="R19" s="21"/>
      <c r="S19" s="21"/>
      <c r="T19" s="21">
        <v>224103</v>
      </c>
      <c r="U19" s="21">
        <v>248406</v>
      </c>
      <c r="V19" s="21">
        <v>239598</v>
      </c>
      <c r="W19" s="21">
        <v>267751</v>
      </c>
      <c r="X19" s="21">
        <v>243929</v>
      </c>
      <c r="Y19" s="21">
        <v>237303</v>
      </c>
      <c r="Z19" s="21">
        <v>236068</v>
      </c>
      <c r="AA19" s="21">
        <v>285889</v>
      </c>
    </row>
    <row r="20" spans="2:27" s="58" customFormat="1" ht="15" customHeight="1" x14ac:dyDescent="0.4">
      <c r="B20" s="61" t="s">
        <v>176</v>
      </c>
      <c r="C20" s="13" t="s">
        <v>155</v>
      </c>
      <c r="D20" s="10"/>
      <c r="E20" s="10"/>
      <c r="F20" s="10"/>
      <c r="G20" s="10"/>
      <c r="H20" s="10"/>
      <c r="I20" s="10"/>
      <c r="J20" s="10"/>
      <c r="K20" s="10"/>
      <c r="L20" s="10"/>
      <c r="M20" s="10"/>
      <c r="N20" s="10"/>
      <c r="O20" s="10"/>
      <c r="P20" s="10"/>
      <c r="Q20" s="10"/>
      <c r="R20" s="10"/>
      <c r="S20" s="10"/>
      <c r="T20" s="10">
        <v>52549</v>
      </c>
      <c r="U20" s="10">
        <v>61933</v>
      </c>
      <c r="V20" s="10">
        <v>66674</v>
      </c>
      <c r="W20" s="10">
        <v>81959</v>
      </c>
      <c r="X20" s="10">
        <v>69870</v>
      </c>
      <c r="Y20" s="10">
        <v>58259</v>
      </c>
      <c r="Z20" s="10">
        <v>39786</v>
      </c>
      <c r="AA20" s="10">
        <v>52478</v>
      </c>
    </row>
    <row r="21" spans="2:27" s="58" customFormat="1" ht="15" customHeight="1" x14ac:dyDescent="0.4">
      <c r="B21" s="61" t="s">
        <v>177</v>
      </c>
      <c r="C21" s="13" t="s">
        <v>156</v>
      </c>
      <c r="D21" s="10"/>
      <c r="E21" s="10"/>
      <c r="F21" s="10"/>
      <c r="G21" s="10"/>
      <c r="H21" s="10"/>
      <c r="I21" s="10"/>
      <c r="J21" s="10"/>
      <c r="K21" s="10"/>
      <c r="L21" s="10"/>
      <c r="M21" s="10"/>
      <c r="N21" s="10"/>
      <c r="O21" s="10"/>
      <c r="P21" s="10"/>
      <c r="Q21" s="10"/>
      <c r="R21" s="10"/>
      <c r="S21" s="10"/>
      <c r="T21" s="10">
        <v>0</v>
      </c>
      <c r="U21" s="10">
        <v>0</v>
      </c>
      <c r="V21" s="10">
        <v>0</v>
      </c>
      <c r="W21" s="10">
        <v>0</v>
      </c>
      <c r="X21" s="10">
        <v>0</v>
      </c>
      <c r="Y21" s="10">
        <v>0</v>
      </c>
      <c r="Z21" s="10">
        <v>0</v>
      </c>
      <c r="AA21" s="10">
        <v>0</v>
      </c>
    </row>
    <row r="22" spans="2:27" s="58" customFormat="1" ht="15" customHeight="1" x14ac:dyDescent="0.4">
      <c r="B22" s="61" t="s">
        <v>178</v>
      </c>
      <c r="C22" s="13" t="s">
        <v>157</v>
      </c>
      <c r="D22" s="10"/>
      <c r="E22" s="10"/>
      <c r="F22" s="10"/>
      <c r="G22" s="10"/>
      <c r="H22" s="10"/>
      <c r="I22" s="10"/>
      <c r="J22" s="10"/>
      <c r="K22" s="10"/>
      <c r="L22" s="10"/>
      <c r="M22" s="10"/>
      <c r="N22" s="10"/>
      <c r="O22" s="10"/>
      <c r="P22" s="10"/>
      <c r="Q22" s="10"/>
      <c r="R22" s="10"/>
      <c r="S22" s="10"/>
      <c r="T22" s="10">
        <v>0</v>
      </c>
      <c r="U22" s="10">
        <v>0</v>
      </c>
      <c r="V22" s="10">
        <v>0</v>
      </c>
      <c r="W22" s="10">
        <v>0</v>
      </c>
      <c r="X22" s="10">
        <v>0</v>
      </c>
      <c r="Y22" s="10">
        <v>0</v>
      </c>
      <c r="Z22" s="10">
        <v>0</v>
      </c>
      <c r="AA22" s="10">
        <v>0</v>
      </c>
    </row>
    <row r="23" spans="2:27" s="58" customFormat="1" ht="15" customHeight="1" x14ac:dyDescent="0.4">
      <c r="B23" s="61" t="s">
        <v>179</v>
      </c>
      <c r="C23" s="13" t="s">
        <v>158</v>
      </c>
      <c r="D23" s="10"/>
      <c r="E23" s="10"/>
      <c r="F23" s="10"/>
      <c r="G23" s="10"/>
      <c r="H23" s="10"/>
      <c r="I23" s="10"/>
      <c r="J23" s="10"/>
      <c r="K23" s="10"/>
      <c r="L23" s="10"/>
      <c r="M23" s="10"/>
      <c r="N23" s="10"/>
      <c r="O23" s="10"/>
      <c r="P23" s="10"/>
      <c r="Q23" s="10"/>
      <c r="R23" s="10"/>
      <c r="S23" s="10"/>
      <c r="T23" s="10">
        <v>10122</v>
      </c>
      <c r="U23" s="10">
        <v>12881</v>
      </c>
      <c r="V23" s="10">
        <v>14940</v>
      </c>
      <c r="W23" s="10">
        <v>14699</v>
      </c>
      <c r="X23" s="10">
        <v>15933</v>
      </c>
      <c r="Y23" s="10">
        <v>19116</v>
      </c>
      <c r="Z23" s="10">
        <v>17133</v>
      </c>
      <c r="AA23" s="10">
        <v>19379</v>
      </c>
    </row>
    <row r="24" spans="2:27" s="58" customFormat="1" ht="15" customHeight="1" x14ac:dyDescent="0.4">
      <c r="B24" s="61" t="s">
        <v>180</v>
      </c>
      <c r="C24" s="13" t="s">
        <v>159</v>
      </c>
      <c r="D24" s="10"/>
      <c r="E24" s="10"/>
      <c r="F24" s="10"/>
      <c r="G24" s="10"/>
      <c r="H24" s="10"/>
      <c r="I24" s="10"/>
      <c r="J24" s="10"/>
      <c r="K24" s="10"/>
      <c r="L24" s="10"/>
      <c r="M24" s="10"/>
      <c r="N24" s="10"/>
      <c r="O24" s="10"/>
      <c r="P24" s="10"/>
      <c r="Q24" s="10"/>
      <c r="R24" s="10"/>
      <c r="S24" s="10"/>
      <c r="T24" s="10">
        <v>161432</v>
      </c>
      <c r="U24" s="10">
        <v>173592</v>
      </c>
      <c r="V24" s="10">
        <v>157984</v>
      </c>
      <c r="W24" s="10">
        <v>171093</v>
      </c>
      <c r="X24" s="10">
        <v>158126</v>
      </c>
      <c r="Y24" s="10">
        <v>159928</v>
      </c>
      <c r="Z24" s="10">
        <v>179149</v>
      </c>
      <c r="AA24" s="10">
        <v>214032</v>
      </c>
    </row>
    <row r="25" spans="2:27" s="65" customFormat="1" ht="15" customHeight="1" x14ac:dyDescent="0.5">
      <c r="B25" s="64" t="s">
        <v>69</v>
      </c>
      <c r="C25" s="20" t="s">
        <v>160</v>
      </c>
      <c r="D25" s="21"/>
      <c r="E25" s="21"/>
      <c r="F25" s="21"/>
      <c r="G25" s="21"/>
      <c r="H25" s="21"/>
      <c r="I25" s="21"/>
      <c r="J25" s="21"/>
      <c r="K25" s="21"/>
      <c r="L25" s="21"/>
      <c r="M25" s="21"/>
      <c r="N25" s="21"/>
      <c r="O25" s="21"/>
      <c r="P25" s="21"/>
      <c r="Q25" s="21"/>
      <c r="R25" s="21"/>
      <c r="S25" s="21"/>
      <c r="T25" s="21">
        <v>504268</v>
      </c>
      <c r="U25" s="21">
        <v>394434</v>
      </c>
      <c r="V25" s="21">
        <v>489105</v>
      </c>
      <c r="W25" s="21">
        <v>571933</v>
      </c>
      <c r="X25" s="21">
        <v>583120</v>
      </c>
      <c r="Y25" s="21">
        <v>557530</v>
      </c>
      <c r="Z25" s="21">
        <v>679752</v>
      </c>
      <c r="AA25" s="21">
        <v>1231690</v>
      </c>
    </row>
    <row r="26" spans="2:27" s="65" customFormat="1" ht="15" customHeight="1" x14ac:dyDescent="0.5">
      <c r="B26" s="64" t="s">
        <v>71</v>
      </c>
      <c r="C26" s="20" t="s">
        <v>161</v>
      </c>
      <c r="D26" s="21"/>
      <c r="E26" s="21"/>
      <c r="F26" s="21"/>
      <c r="G26" s="21"/>
      <c r="H26" s="21"/>
      <c r="I26" s="21"/>
      <c r="J26" s="21"/>
      <c r="K26" s="21"/>
      <c r="L26" s="21"/>
      <c r="M26" s="21"/>
      <c r="N26" s="21"/>
      <c r="O26" s="21"/>
      <c r="P26" s="21"/>
      <c r="Q26" s="21"/>
      <c r="R26" s="21"/>
      <c r="S26" s="21"/>
      <c r="T26" s="21">
        <v>261862</v>
      </c>
      <c r="U26" s="21">
        <v>283755</v>
      </c>
      <c r="V26" s="21">
        <v>248271</v>
      </c>
      <c r="W26" s="21">
        <v>309097</v>
      </c>
      <c r="X26" s="21">
        <v>280956</v>
      </c>
      <c r="Y26" s="21">
        <v>331201</v>
      </c>
      <c r="Z26" s="21">
        <v>341394</v>
      </c>
      <c r="AA26" s="21">
        <v>462896</v>
      </c>
    </row>
    <row r="27" spans="2:27" s="65" customFormat="1" ht="15" customHeight="1" x14ac:dyDescent="0.5">
      <c r="B27" s="64" t="s">
        <v>73</v>
      </c>
      <c r="C27" s="20" t="s">
        <v>162</v>
      </c>
      <c r="D27" s="21"/>
      <c r="E27" s="21"/>
      <c r="F27" s="21"/>
      <c r="G27" s="21"/>
      <c r="H27" s="21"/>
      <c r="I27" s="21"/>
      <c r="J27" s="21"/>
      <c r="K27" s="21"/>
      <c r="L27" s="21"/>
      <c r="M27" s="21"/>
      <c r="N27" s="21"/>
      <c r="O27" s="21"/>
      <c r="P27" s="21"/>
      <c r="Q27" s="21"/>
      <c r="R27" s="21"/>
      <c r="S27" s="21"/>
      <c r="T27" s="21">
        <v>23122</v>
      </c>
      <c r="U27" s="21">
        <v>15902</v>
      </c>
      <c r="V27" s="21">
        <v>18372</v>
      </c>
      <c r="W27" s="21">
        <v>18045</v>
      </c>
      <c r="X27" s="21">
        <v>21093</v>
      </c>
      <c r="Y27" s="21">
        <v>26587</v>
      </c>
      <c r="Z27" s="21">
        <v>29810</v>
      </c>
      <c r="AA27" s="21">
        <v>33592</v>
      </c>
    </row>
    <row r="28" spans="2:27" s="65" customFormat="1" ht="15" customHeight="1" x14ac:dyDescent="0.5">
      <c r="B28" s="64" t="s">
        <v>75</v>
      </c>
      <c r="C28" s="20" t="s">
        <v>163</v>
      </c>
      <c r="D28" s="21"/>
      <c r="E28" s="21"/>
      <c r="F28" s="21"/>
      <c r="G28" s="21"/>
      <c r="H28" s="21"/>
      <c r="I28" s="21"/>
      <c r="J28" s="21"/>
      <c r="K28" s="21"/>
      <c r="L28" s="21"/>
      <c r="M28" s="21"/>
      <c r="N28" s="21"/>
      <c r="O28" s="21"/>
      <c r="P28" s="21"/>
      <c r="Q28" s="21"/>
      <c r="R28" s="21"/>
      <c r="S28" s="21"/>
      <c r="T28" s="21">
        <v>148138</v>
      </c>
      <c r="U28" s="21">
        <v>173413</v>
      </c>
      <c r="V28" s="21">
        <v>191540</v>
      </c>
      <c r="W28" s="21">
        <v>200531</v>
      </c>
      <c r="X28" s="21">
        <v>208277</v>
      </c>
      <c r="Y28" s="21">
        <v>204435</v>
      </c>
      <c r="Z28" s="21">
        <v>233300</v>
      </c>
      <c r="AA28" s="21">
        <v>318219</v>
      </c>
    </row>
    <row r="29" spans="2:27" s="65" customFormat="1" ht="15" customHeight="1" x14ac:dyDescent="0.5">
      <c r="B29" s="64" t="s">
        <v>77</v>
      </c>
      <c r="C29" s="20" t="s">
        <v>116</v>
      </c>
      <c r="D29" s="21"/>
      <c r="E29" s="21"/>
      <c r="F29" s="21"/>
      <c r="G29" s="21"/>
      <c r="H29" s="21"/>
      <c r="I29" s="21"/>
      <c r="J29" s="21"/>
      <c r="K29" s="21"/>
      <c r="L29" s="21"/>
      <c r="M29" s="21"/>
      <c r="N29" s="21"/>
      <c r="O29" s="21"/>
      <c r="P29" s="21"/>
      <c r="Q29" s="21"/>
      <c r="R29" s="21"/>
      <c r="S29" s="21"/>
      <c r="T29" s="21">
        <v>463596</v>
      </c>
      <c r="U29" s="21">
        <v>524665</v>
      </c>
      <c r="V29" s="21">
        <v>641267</v>
      </c>
      <c r="W29" s="21">
        <v>593760</v>
      </c>
      <c r="X29" s="21">
        <v>621588</v>
      </c>
      <c r="Y29" s="21">
        <v>606894</v>
      </c>
      <c r="Z29" s="21">
        <v>619315</v>
      </c>
      <c r="AA29" s="21">
        <v>656432</v>
      </c>
    </row>
    <row r="30" spans="2:27" s="58" customFormat="1" ht="15" customHeight="1" x14ac:dyDescent="0.4">
      <c r="B30" s="61" t="s">
        <v>181</v>
      </c>
      <c r="C30" s="13" t="s">
        <v>164</v>
      </c>
      <c r="D30" s="10"/>
      <c r="E30" s="10"/>
      <c r="F30" s="10"/>
      <c r="G30" s="10"/>
      <c r="H30" s="10"/>
      <c r="I30" s="10"/>
      <c r="J30" s="10"/>
      <c r="K30" s="10"/>
      <c r="L30" s="10"/>
      <c r="M30" s="10"/>
      <c r="N30" s="10"/>
      <c r="O30" s="10"/>
      <c r="P30" s="10"/>
      <c r="Q30" s="10"/>
      <c r="R30" s="10"/>
      <c r="S30" s="10"/>
      <c r="T30" s="10">
        <v>69817</v>
      </c>
      <c r="U30" s="10">
        <v>74810</v>
      </c>
      <c r="V30" s="10">
        <v>67521</v>
      </c>
      <c r="W30" s="10">
        <v>73029</v>
      </c>
      <c r="X30" s="10">
        <v>69385</v>
      </c>
      <c r="Y30" s="10">
        <v>56165</v>
      </c>
      <c r="Z30" s="10">
        <v>55960</v>
      </c>
      <c r="AA30" s="10">
        <v>56120</v>
      </c>
    </row>
    <row r="31" spans="2:27" s="58" customFormat="1" ht="15" customHeight="1" x14ac:dyDescent="0.4">
      <c r="B31" s="61" t="s">
        <v>182</v>
      </c>
      <c r="C31" s="13" t="s">
        <v>165</v>
      </c>
      <c r="D31" s="10"/>
      <c r="E31" s="10"/>
      <c r="F31" s="10"/>
      <c r="G31" s="10"/>
      <c r="H31" s="10"/>
      <c r="I31" s="10"/>
      <c r="J31" s="10"/>
      <c r="K31" s="10"/>
      <c r="L31" s="10"/>
      <c r="M31" s="10"/>
      <c r="N31" s="10"/>
      <c r="O31" s="10"/>
      <c r="P31" s="10"/>
      <c r="Q31" s="10"/>
      <c r="R31" s="10"/>
      <c r="S31" s="10"/>
      <c r="T31" s="10">
        <v>180395</v>
      </c>
      <c r="U31" s="10">
        <v>151965</v>
      </c>
      <c r="V31" s="10">
        <v>160216</v>
      </c>
      <c r="W31" s="10">
        <v>163083</v>
      </c>
      <c r="X31" s="10">
        <v>207301</v>
      </c>
      <c r="Y31" s="10">
        <v>154264</v>
      </c>
      <c r="Z31" s="10">
        <v>170592</v>
      </c>
      <c r="AA31" s="10">
        <v>184304</v>
      </c>
    </row>
    <row r="32" spans="2:27" s="58" customFormat="1" ht="15" customHeight="1" x14ac:dyDescent="0.4">
      <c r="B32" s="61" t="s">
        <v>183</v>
      </c>
      <c r="C32" s="13" t="s">
        <v>119</v>
      </c>
      <c r="D32" s="10"/>
      <c r="E32" s="10"/>
      <c r="F32" s="10"/>
      <c r="G32" s="10"/>
      <c r="H32" s="10"/>
      <c r="I32" s="10"/>
      <c r="J32" s="10"/>
      <c r="K32" s="10"/>
      <c r="L32" s="10"/>
      <c r="M32" s="10"/>
      <c r="N32" s="10"/>
      <c r="O32" s="10"/>
      <c r="P32" s="10"/>
      <c r="Q32" s="10"/>
      <c r="R32" s="10"/>
      <c r="S32" s="10"/>
      <c r="T32" s="10">
        <v>213384</v>
      </c>
      <c r="U32" s="10">
        <v>297890</v>
      </c>
      <c r="V32" s="10">
        <v>413530</v>
      </c>
      <c r="W32" s="10">
        <v>357648</v>
      </c>
      <c r="X32" s="10">
        <v>344902</v>
      </c>
      <c r="Y32" s="10">
        <v>396465</v>
      </c>
      <c r="Z32" s="10">
        <v>392763</v>
      </c>
      <c r="AA32" s="10">
        <v>416008</v>
      </c>
    </row>
    <row r="33" spans="1:27" s="65" customFormat="1" ht="15" customHeight="1" x14ac:dyDescent="0.5">
      <c r="B33" s="64" t="s">
        <v>79</v>
      </c>
      <c r="C33" s="20" t="s">
        <v>166</v>
      </c>
      <c r="D33" s="21"/>
      <c r="E33" s="21"/>
      <c r="F33" s="21"/>
      <c r="G33" s="21"/>
      <c r="H33" s="21"/>
      <c r="I33" s="21"/>
      <c r="J33" s="21"/>
      <c r="K33" s="21"/>
      <c r="L33" s="21"/>
      <c r="M33" s="21"/>
      <c r="N33" s="21"/>
      <c r="O33" s="21"/>
      <c r="P33" s="21"/>
      <c r="Q33" s="21"/>
      <c r="R33" s="21"/>
      <c r="S33" s="21"/>
      <c r="T33" s="21">
        <v>279238</v>
      </c>
      <c r="U33" s="21">
        <v>342287</v>
      </c>
      <c r="V33" s="21">
        <v>381225</v>
      </c>
      <c r="W33" s="21">
        <v>440831</v>
      </c>
      <c r="X33" s="21">
        <v>473968</v>
      </c>
      <c r="Y33" s="21">
        <v>519355</v>
      </c>
      <c r="Z33" s="21">
        <v>566257</v>
      </c>
      <c r="AA33" s="21">
        <v>625746</v>
      </c>
    </row>
    <row r="34" spans="1:27" s="63" customFormat="1" ht="15" customHeight="1" x14ac:dyDescent="0.5">
      <c r="B34" s="62" t="s">
        <v>84</v>
      </c>
      <c r="C34" s="18" t="s">
        <v>167</v>
      </c>
      <c r="D34" s="19"/>
      <c r="E34" s="19"/>
      <c r="F34" s="19"/>
      <c r="G34" s="19"/>
      <c r="H34" s="19"/>
      <c r="I34" s="19"/>
      <c r="J34" s="19"/>
      <c r="K34" s="19"/>
      <c r="L34" s="19"/>
      <c r="M34" s="19"/>
      <c r="N34" s="19"/>
      <c r="O34" s="19"/>
      <c r="P34" s="19"/>
      <c r="Q34" s="19"/>
      <c r="R34" s="19"/>
      <c r="S34" s="19"/>
      <c r="T34" s="19">
        <v>315982</v>
      </c>
      <c r="U34" s="19">
        <v>358098</v>
      </c>
      <c r="V34" s="19">
        <v>376904</v>
      </c>
      <c r="W34" s="19">
        <v>378615</v>
      </c>
      <c r="X34" s="19">
        <v>414964</v>
      </c>
      <c r="Y34" s="19">
        <v>387428</v>
      </c>
      <c r="Z34" s="19">
        <v>417903</v>
      </c>
      <c r="AA34" s="19">
        <v>471734</v>
      </c>
    </row>
    <row r="35" spans="1:27" s="65" customFormat="1" ht="15" customHeight="1" x14ac:dyDescent="0.5">
      <c r="B35" s="64" t="s">
        <v>184</v>
      </c>
      <c r="C35" s="20" t="s">
        <v>168</v>
      </c>
      <c r="D35" s="21"/>
      <c r="E35" s="21"/>
      <c r="F35" s="21"/>
      <c r="G35" s="21"/>
      <c r="H35" s="21"/>
      <c r="I35" s="21"/>
      <c r="J35" s="21"/>
      <c r="K35" s="21"/>
      <c r="L35" s="21"/>
      <c r="M35" s="21"/>
      <c r="N35" s="21"/>
      <c r="O35" s="21"/>
      <c r="P35" s="21"/>
      <c r="Q35" s="21"/>
      <c r="R35" s="21"/>
      <c r="S35" s="21"/>
      <c r="T35" s="21">
        <v>72149</v>
      </c>
      <c r="U35" s="21">
        <v>89086</v>
      </c>
      <c r="V35" s="21">
        <v>81639</v>
      </c>
      <c r="W35" s="21">
        <v>82494</v>
      </c>
      <c r="X35" s="21">
        <v>90248</v>
      </c>
      <c r="Y35" s="21">
        <v>86822</v>
      </c>
      <c r="Z35" s="21">
        <v>94951</v>
      </c>
      <c r="AA35" s="21">
        <v>102977</v>
      </c>
    </row>
    <row r="36" spans="1:27" s="65" customFormat="1" ht="15" customHeight="1" x14ac:dyDescent="0.5">
      <c r="B36" s="64" t="s">
        <v>185</v>
      </c>
      <c r="C36" s="20" t="s">
        <v>74</v>
      </c>
      <c r="D36" s="21"/>
      <c r="E36" s="21"/>
      <c r="F36" s="21"/>
      <c r="G36" s="21"/>
      <c r="H36" s="21"/>
      <c r="I36" s="21"/>
      <c r="J36" s="21"/>
      <c r="K36" s="21"/>
      <c r="L36" s="21"/>
      <c r="M36" s="21"/>
      <c r="N36" s="21"/>
      <c r="O36" s="21"/>
      <c r="P36" s="21"/>
      <c r="Q36" s="21"/>
      <c r="R36" s="21"/>
      <c r="S36" s="21"/>
      <c r="T36" s="21">
        <v>51019</v>
      </c>
      <c r="U36" s="21">
        <v>65741</v>
      </c>
      <c r="V36" s="21">
        <v>71907</v>
      </c>
      <c r="W36" s="21">
        <v>75341</v>
      </c>
      <c r="X36" s="21">
        <v>80146</v>
      </c>
      <c r="Y36" s="21">
        <v>74237</v>
      </c>
      <c r="Z36" s="21">
        <v>77767</v>
      </c>
      <c r="AA36" s="21">
        <v>79256</v>
      </c>
    </row>
    <row r="37" spans="1:27" s="65" customFormat="1" ht="15" customHeight="1" x14ac:dyDescent="0.5">
      <c r="B37" s="64" t="s">
        <v>186</v>
      </c>
      <c r="C37" s="20" t="s">
        <v>169</v>
      </c>
      <c r="D37" s="21"/>
      <c r="E37" s="21"/>
      <c r="F37" s="21"/>
      <c r="G37" s="21"/>
      <c r="H37" s="21"/>
      <c r="I37" s="21"/>
      <c r="J37" s="21"/>
      <c r="K37" s="21"/>
      <c r="L37" s="21"/>
      <c r="M37" s="21"/>
      <c r="N37" s="21"/>
      <c r="O37" s="21"/>
      <c r="P37" s="21"/>
      <c r="Q37" s="21"/>
      <c r="R37" s="21"/>
      <c r="S37" s="21"/>
      <c r="T37" s="21">
        <v>69584</v>
      </c>
      <c r="U37" s="21">
        <v>83071</v>
      </c>
      <c r="V37" s="21">
        <v>87857</v>
      </c>
      <c r="W37" s="21">
        <v>90688</v>
      </c>
      <c r="X37" s="21">
        <v>95478</v>
      </c>
      <c r="Y37" s="21">
        <v>97240</v>
      </c>
      <c r="Z37" s="21">
        <v>104077</v>
      </c>
      <c r="AA37" s="21">
        <v>106656</v>
      </c>
    </row>
    <row r="38" spans="1:27" s="65" customFormat="1" ht="15" customHeight="1" x14ac:dyDescent="0.5">
      <c r="B38" s="64" t="s">
        <v>187</v>
      </c>
      <c r="C38" s="20" t="s">
        <v>170</v>
      </c>
      <c r="D38" s="21"/>
      <c r="E38" s="21"/>
      <c r="F38" s="21"/>
      <c r="G38" s="21"/>
      <c r="H38" s="21"/>
      <c r="I38" s="21"/>
      <c r="J38" s="21"/>
      <c r="K38" s="21"/>
      <c r="L38" s="21"/>
      <c r="M38" s="21"/>
      <c r="N38" s="21"/>
      <c r="O38" s="21"/>
      <c r="P38" s="21"/>
      <c r="Q38" s="21"/>
      <c r="R38" s="21"/>
      <c r="S38" s="21"/>
      <c r="T38" s="21">
        <v>123230</v>
      </c>
      <c r="U38" s="21">
        <v>120200</v>
      </c>
      <c r="V38" s="21">
        <v>135501</v>
      </c>
      <c r="W38" s="21">
        <v>130092</v>
      </c>
      <c r="X38" s="21">
        <v>149092</v>
      </c>
      <c r="Y38" s="21">
        <v>129129</v>
      </c>
      <c r="Z38" s="21">
        <v>141108</v>
      </c>
      <c r="AA38" s="21">
        <v>182845</v>
      </c>
    </row>
    <row r="39" spans="1:27" s="68" customFormat="1" ht="15" customHeight="1" thickBot="1" x14ac:dyDescent="0.45">
      <c r="B39" s="86" t="s">
        <v>112</v>
      </c>
      <c r="C39" s="100" t="s">
        <v>83</v>
      </c>
      <c r="D39" s="101"/>
      <c r="E39" s="101"/>
      <c r="F39" s="101"/>
      <c r="G39" s="101"/>
      <c r="H39" s="101"/>
      <c r="I39" s="101"/>
      <c r="J39" s="101"/>
      <c r="K39" s="101"/>
      <c r="L39" s="101"/>
      <c r="M39" s="101"/>
      <c r="N39" s="101"/>
      <c r="O39" s="101"/>
      <c r="P39" s="101"/>
      <c r="Q39" s="101"/>
      <c r="R39" s="101"/>
      <c r="S39" s="101"/>
      <c r="T39" s="101">
        <v>2307161</v>
      </c>
      <c r="U39" s="101">
        <v>2431906</v>
      </c>
      <c r="V39" s="101">
        <v>2688089</v>
      </c>
      <c r="W39" s="101">
        <v>2869952</v>
      </c>
      <c r="X39" s="101">
        <v>2926263</v>
      </c>
      <c r="Y39" s="101">
        <v>2954874</v>
      </c>
      <c r="Z39" s="101">
        <v>3235715</v>
      </c>
      <c r="AA39" s="101">
        <v>4216835</v>
      </c>
    </row>
    <row r="40" spans="1:27" s="60" customFormat="1" ht="15" customHeight="1" thickTop="1" x14ac:dyDescent="0.45">
      <c r="B40" s="66"/>
      <c r="C40" s="16" t="s">
        <v>243</v>
      </c>
      <c r="D40" s="17"/>
      <c r="E40" s="17"/>
      <c r="F40" s="17"/>
      <c r="G40" s="17"/>
      <c r="H40" s="17"/>
      <c r="I40" s="17"/>
      <c r="J40" s="17"/>
      <c r="K40" s="17"/>
      <c r="L40" s="17"/>
      <c r="M40" s="17"/>
      <c r="N40" s="17"/>
      <c r="O40" s="17"/>
      <c r="P40" s="17"/>
      <c r="Q40" s="17"/>
      <c r="R40" s="17"/>
      <c r="S40" s="17"/>
      <c r="T40" s="17">
        <f>T39-SUM(T34,T18,T17,T7)</f>
        <v>0</v>
      </c>
      <c r="U40" s="17">
        <f>U39-SUM(U34,U18,U17,U7)</f>
        <v>0</v>
      </c>
      <c r="V40" s="17">
        <f>V39-SUM(V34,V18,V17,V7)</f>
        <v>0</v>
      </c>
      <c r="W40" s="17">
        <f>W39-SUM(W34,W18,W17,W7)</f>
        <v>0</v>
      </c>
      <c r="X40" s="17">
        <f>X39-SUM(X34,X18,X17,X7)</f>
        <v>0</v>
      </c>
      <c r="Y40" s="17">
        <f t="shared" ref="Y40:Z40" si="2">Y39-SUM(Y34,Y18,Y17,Y7)</f>
        <v>0</v>
      </c>
      <c r="Z40" s="17">
        <f t="shared" si="2"/>
        <v>0</v>
      </c>
      <c r="AA40" s="17">
        <f t="shared" ref="AA40" si="3">AA39-SUM(AA34,AA18,AA17,AA7)</f>
        <v>0</v>
      </c>
    </row>
    <row r="41" spans="1:27" s="60" customFormat="1" ht="15" customHeight="1" x14ac:dyDescent="0.45">
      <c r="B41" s="66"/>
      <c r="C41" s="16"/>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ht="15" customHeight="1" x14ac:dyDescent="0.5">
      <c r="B43" s="64"/>
      <c r="C43" s="62" t="s">
        <v>375</v>
      </c>
      <c r="D43" s="62"/>
      <c r="E43" s="64"/>
      <c r="F43" s="64"/>
      <c r="G43" s="64"/>
      <c r="H43" s="64"/>
      <c r="I43" s="64"/>
      <c r="J43" s="64"/>
      <c r="K43" s="64"/>
      <c r="L43" s="64"/>
      <c r="M43" s="64"/>
      <c r="N43" s="64"/>
      <c r="O43" s="64"/>
      <c r="P43" s="64"/>
      <c r="Q43" s="64"/>
      <c r="R43" s="64"/>
      <c r="S43" s="64"/>
      <c r="T43" s="64"/>
      <c r="U43" s="64"/>
      <c r="V43" s="64"/>
      <c r="W43" s="64"/>
      <c r="X43" s="64"/>
      <c r="Y43" s="64"/>
      <c r="Z43" s="64"/>
      <c r="AA43" s="64"/>
    </row>
    <row r="44" spans="1:27" ht="15" customHeight="1" x14ac:dyDescent="0.5">
      <c r="B44" s="64"/>
      <c r="C44" s="62" t="s">
        <v>374</v>
      </c>
      <c r="D44" s="62"/>
      <c r="E44" s="64"/>
      <c r="F44" s="64"/>
      <c r="G44" s="64"/>
      <c r="H44" s="64"/>
      <c r="I44" s="64"/>
      <c r="J44" s="64"/>
      <c r="K44" s="64"/>
      <c r="L44" s="64"/>
      <c r="M44" s="64"/>
      <c r="N44" s="64"/>
      <c r="O44" s="64"/>
      <c r="P44" s="64"/>
      <c r="Q44" s="64"/>
      <c r="R44" s="64"/>
      <c r="S44" s="64"/>
      <c r="T44" s="64"/>
      <c r="U44" s="64"/>
      <c r="V44" s="64"/>
      <c r="W44" s="64"/>
      <c r="X44" s="64"/>
      <c r="Y44" s="64"/>
      <c r="Z44" s="64"/>
      <c r="AA44" s="64"/>
    </row>
    <row r="45" spans="1:27" s="96" customFormat="1" ht="15" customHeight="1" thickBot="1" x14ac:dyDescent="0.5">
      <c r="B45" s="79"/>
      <c r="C45" s="95" t="s">
        <v>435</v>
      </c>
      <c r="D45" s="99">
        <v>1999</v>
      </c>
      <c r="E45" s="99">
        <f t="shared" ref="E45:X45" si="4">+D45+1</f>
        <v>2000</v>
      </c>
      <c r="F45" s="99">
        <f t="shared" si="4"/>
        <v>2001</v>
      </c>
      <c r="G45" s="99">
        <f t="shared" si="4"/>
        <v>2002</v>
      </c>
      <c r="H45" s="99">
        <f t="shared" si="4"/>
        <v>2003</v>
      </c>
      <c r="I45" s="99">
        <f t="shared" si="4"/>
        <v>2004</v>
      </c>
      <c r="J45" s="99">
        <f t="shared" si="4"/>
        <v>2005</v>
      </c>
      <c r="K45" s="99">
        <f t="shared" si="4"/>
        <v>2006</v>
      </c>
      <c r="L45" s="99">
        <f t="shared" si="4"/>
        <v>2007</v>
      </c>
      <c r="M45" s="99">
        <f t="shared" si="4"/>
        <v>2008</v>
      </c>
      <c r="N45" s="99">
        <f t="shared" si="4"/>
        <v>2009</v>
      </c>
      <c r="O45" s="99">
        <f t="shared" si="4"/>
        <v>2010</v>
      </c>
      <c r="P45" s="99">
        <f t="shared" si="4"/>
        <v>2011</v>
      </c>
      <c r="Q45" s="99">
        <f t="shared" si="4"/>
        <v>2012</v>
      </c>
      <c r="R45" s="99">
        <f t="shared" si="4"/>
        <v>2013</v>
      </c>
      <c r="S45" s="99">
        <f t="shared" si="4"/>
        <v>2014</v>
      </c>
      <c r="T45" s="99">
        <f t="shared" si="4"/>
        <v>2015</v>
      </c>
      <c r="U45" s="99">
        <f t="shared" si="4"/>
        <v>2016</v>
      </c>
      <c r="V45" s="99">
        <f t="shared" si="4"/>
        <v>2017</v>
      </c>
      <c r="W45" s="99">
        <f t="shared" si="4"/>
        <v>2018</v>
      </c>
      <c r="X45" s="99">
        <f t="shared" si="4"/>
        <v>2019</v>
      </c>
      <c r="Y45" s="99">
        <f t="shared" ref="Y45:AA45" si="5">+X45+1</f>
        <v>2020</v>
      </c>
      <c r="Z45" s="99">
        <f t="shared" si="5"/>
        <v>2021</v>
      </c>
      <c r="AA45" s="99">
        <f t="shared" si="5"/>
        <v>2022</v>
      </c>
    </row>
    <row r="46" spans="1:27" ht="15" customHeight="1" thickTop="1" x14ac:dyDescent="0.5">
      <c r="A46" s="68"/>
      <c r="B46" s="96" t="s">
        <v>0</v>
      </c>
      <c r="C46" s="96" t="s">
        <v>1</v>
      </c>
      <c r="D46" s="67"/>
      <c r="E46" s="64"/>
      <c r="F46" s="64"/>
      <c r="G46" s="64"/>
      <c r="H46" s="64"/>
      <c r="I46" s="64"/>
      <c r="J46" s="64"/>
      <c r="K46" s="64"/>
      <c r="L46" s="64"/>
      <c r="M46" s="64"/>
      <c r="N46" s="64"/>
      <c r="O46" s="64"/>
      <c r="P46" s="64"/>
      <c r="Q46" s="64"/>
      <c r="R46" s="64"/>
      <c r="S46" s="64"/>
      <c r="T46" s="64"/>
      <c r="U46" s="64"/>
      <c r="V46" s="64"/>
      <c r="W46" s="64"/>
      <c r="X46" s="64"/>
      <c r="Y46" s="64"/>
      <c r="Z46" s="64"/>
      <c r="AA46" s="64"/>
    </row>
    <row r="47" spans="1:27" s="63" customFormat="1" ht="15" customHeight="1" x14ac:dyDescent="0.5">
      <c r="B47" s="62" t="s">
        <v>47</v>
      </c>
      <c r="C47" s="18" t="s">
        <v>143</v>
      </c>
      <c r="D47" s="19"/>
      <c r="E47" s="19"/>
      <c r="F47" s="19"/>
      <c r="G47" s="19"/>
      <c r="H47" s="19"/>
      <c r="I47" s="19"/>
      <c r="J47" s="19"/>
      <c r="K47" s="19"/>
      <c r="L47" s="19"/>
      <c r="M47" s="19"/>
      <c r="N47" s="19"/>
      <c r="O47" s="19"/>
      <c r="P47" s="19"/>
      <c r="Q47" s="19"/>
      <c r="R47" s="19"/>
      <c r="S47" s="19"/>
      <c r="T47" s="19">
        <v>83112</v>
      </c>
      <c r="U47" s="19">
        <v>83722</v>
      </c>
      <c r="V47" s="19">
        <v>89451.14967669647</v>
      </c>
      <c r="W47" s="19">
        <v>77299.479232578306</v>
      </c>
      <c r="X47" s="19">
        <v>67640.010715417171</v>
      </c>
      <c r="Y47" s="19">
        <v>71093.268224008178</v>
      </c>
      <c r="Z47" s="19">
        <v>88709.761894221971</v>
      </c>
      <c r="AA47" s="19">
        <v>94007.314751831043</v>
      </c>
    </row>
    <row r="48" spans="1:27" s="65" customFormat="1" ht="15" customHeight="1" x14ac:dyDescent="0.5">
      <c r="B48" s="64" t="s">
        <v>49</v>
      </c>
      <c r="C48" s="20" t="s">
        <v>144</v>
      </c>
      <c r="D48" s="21"/>
      <c r="E48" s="21"/>
      <c r="F48" s="21"/>
      <c r="G48" s="21"/>
      <c r="H48" s="21"/>
      <c r="I48" s="21"/>
      <c r="J48" s="21"/>
      <c r="K48" s="21"/>
      <c r="L48" s="21"/>
      <c r="M48" s="21"/>
      <c r="N48" s="21"/>
      <c r="O48" s="21"/>
      <c r="P48" s="21"/>
      <c r="Q48" s="21"/>
      <c r="R48" s="21"/>
      <c r="S48" s="21"/>
      <c r="T48" s="21">
        <v>25035</v>
      </c>
      <c r="U48" s="21">
        <v>27411</v>
      </c>
      <c r="V48" s="21">
        <v>30829.77475969958</v>
      </c>
      <c r="W48" s="21">
        <v>26775.361570237976</v>
      </c>
      <c r="X48" s="21">
        <v>24264.547659111962</v>
      </c>
      <c r="Y48" s="21">
        <v>26403.742168694556</v>
      </c>
      <c r="Z48" s="21">
        <v>43900.261876566212</v>
      </c>
      <c r="AA48" s="21">
        <v>55888.727843187502</v>
      </c>
    </row>
    <row r="49" spans="2:27" s="65" customFormat="1" ht="15" customHeight="1" x14ac:dyDescent="0.5">
      <c r="B49" s="64" t="s">
        <v>51</v>
      </c>
      <c r="C49" s="20" t="s">
        <v>145</v>
      </c>
      <c r="D49" s="21"/>
      <c r="E49" s="21"/>
      <c r="F49" s="21"/>
      <c r="G49" s="21"/>
      <c r="H49" s="21"/>
      <c r="I49" s="21"/>
      <c r="J49" s="21"/>
      <c r="K49" s="21"/>
      <c r="L49" s="21"/>
      <c r="M49" s="21"/>
      <c r="N49" s="21"/>
      <c r="O49" s="21"/>
      <c r="P49" s="21"/>
      <c r="Q49" s="21"/>
      <c r="R49" s="21"/>
      <c r="S49" s="21"/>
      <c r="T49" s="21">
        <v>6386</v>
      </c>
      <c r="U49" s="21">
        <v>5025</v>
      </c>
      <c r="V49" s="21">
        <v>5772.3529411764703</v>
      </c>
      <c r="W49" s="21">
        <v>6277.2788748999956</v>
      </c>
      <c r="X49" s="21">
        <v>6630.1507657643551</v>
      </c>
      <c r="Y49" s="21">
        <v>6454.2699208197</v>
      </c>
      <c r="Z49" s="21">
        <v>5489.2701966484819</v>
      </c>
      <c r="AA49" s="21">
        <v>5855.5187021225247</v>
      </c>
    </row>
    <row r="50" spans="2:27" s="65" customFormat="1" ht="15" customHeight="1" x14ac:dyDescent="0.5">
      <c r="B50" s="64" t="s">
        <v>52</v>
      </c>
      <c r="C50" s="20" t="s">
        <v>146</v>
      </c>
      <c r="D50" s="21"/>
      <c r="E50" s="21"/>
      <c r="F50" s="21"/>
      <c r="G50" s="21"/>
      <c r="H50" s="21"/>
      <c r="I50" s="21"/>
      <c r="J50" s="21"/>
      <c r="K50" s="21"/>
      <c r="L50" s="21"/>
      <c r="M50" s="21"/>
      <c r="N50" s="21"/>
      <c r="O50" s="21"/>
      <c r="P50" s="21"/>
      <c r="Q50" s="21"/>
      <c r="R50" s="21"/>
      <c r="S50" s="21"/>
      <c r="T50" s="21">
        <v>7</v>
      </c>
      <c r="U50" s="21">
        <v>0</v>
      </c>
      <c r="V50" s="21">
        <v>0</v>
      </c>
      <c r="W50" s="21">
        <v>0</v>
      </c>
      <c r="X50" s="21">
        <v>0</v>
      </c>
      <c r="Y50" s="21">
        <v>0</v>
      </c>
      <c r="Z50" s="21">
        <v>0</v>
      </c>
      <c r="AA50" s="21">
        <v>0</v>
      </c>
    </row>
    <row r="51" spans="2:27" s="58" customFormat="1" ht="15" customHeight="1" x14ac:dyDescent="0.4">
      <c r="B51" s="61" t="s">
        <v>171</v>
      </c>
      <c r="C51" s="13" t="s">
        <v>147</v>
      </c>
      <c r="D51" s="10"/>
      <c r="E51" s="10"/>
      <c r="F51" s="10"/>
      <c r="G51" s="10"/>
      <c r="H51" s="10"/>
      <c r="I51" s="10"/>
      <c r="J51" s="10"/>
      <c r="K51" s="10"/>
      <c r="L51" s="10"/>
      <c r="M51" s="10"/>
      <c r="N51" s="10"/>
      <c r="O51" s="10"/>
      <c r="P51" s="10"/>
      <c r="Q51" s="10"/>
      <c r="R51" s="10"/>
      <c r="S51" s="10"/>
      <c r="T51" s="10">
        <v>7</v>
      </c>
      <c r="U51" s="10">
        <v>0</v>
      </c>
      <c r="V51" s="10">
        <v>0</v>
      </c>
      <c r="W51" s="10">
        <v>0</v>
      </c>
      <c r="X51" s="10">
        <v>0</v>
      </c>
      <c r="Y51" s="10">
        <v>0</v>
      </c>
      <c r="Z51" s="10">
        <v>0</v>
      </c>
      <c r="AA51" s="10">
        <v>0</v>
      </c>
    </row>
    <row r="52" spans="2:27" s="58" customFormat="1" ht="15" customHeight="1" x14ac:dyDescent="0.4">
      <c r="B52" s="61" t="s">
        <v>172</v>
      </c>
      <c r="C52" s="13" t="s">
        <v>148</v>
      </c>
      <c r="D52" s="10"/>
      <c r="E52" s="10"/>
      <c r="F52" s="10"/>
      <c r="G52" s="10"/>
      <c r="H52" s="10"/>
      <c r="I52" s="10"/>
      <c r="J52" s="10"/>
      <c r="K52" s="10"/>
      <c r="L52" s="10"/>
      <c r="M52" s="10"/>
      <c r="N52" s="10"/>
      <c r="O52" s="10"/>
      <c r="P52" s="10"/>
      <c r="Q52" s="10"/>
      <c r="R52" s="10"/>
      <c r="S52" s="10"/>
      <c r="T52" s="10">
        <v>0</v>
      </c>
      <c r="U52" s="10">
        <v>0</v>
      </c>
      <c r="V52" s="10">
        <v>0</v>
      </c>
      <c r="W52" s="10">
        <v>0</v>
      </c>
      <c r="X52" s="10">
        <v>0</v>
      </c>
      <c r="Y52" s="10">
        <v>0</v>
      </c>
      <c r="Z52" s="10">
        <v>0</v>
      </c>
      <c r="AA52" s="10">
        <v>0</v>
      </c>
    </row>
    <row r="53" spans="2:27" s="65" customFormat="1" ht="15" customHeight="1" x14ac:dyDescent="0.5">
      <c r="B53" s="64" t="s">
        <v>53</v>
      </c>
      <c r="C53" s="20" t="s">
        <v>149</v>
      </c>
      <c r="D53" s="21"/>
      <c r="E53" s="21"/>
      <c r="F53" s="21"/>
      <c r="G53" s="21"/>
      <c r="H53" s="21"/>
      <c r="I53" s="21"/>
      <c r="J53" s="21"/>
      <c r="K53" s="21"/>
      <c r="L53" s="21"/>
      <c r="M53" s="21"/>
      <c r="N53" s="21"/>
      <c r="O53" s="21"/>
      <c r="P53" s="21"/>
      <c r="Q53" s="21"/>
      <c r="R53" s="21"/>
      <c r="S53" s="21"/>
      <c r="T53" s="21">
        <v>876</v>
      </c>
      <c r="U53" s="21">
        <v>422</v>
      </c>
      <c r="V53" s="21">
        <v>427.58940397350995</v>
      </c>
      <c r="W53" s="21">
        <v>990.29705960264891</v>
      </c>
      <c r="X53" s="21">
        <v>1108.6255845053836</v>
      </c>
      <c r="Y53" s="21">
        <v>820.156682414697</v>
      </c>
      <c r="Z53" s="21">
        <v>1279.8356407016397</v>
      </c>
      <c r="AA53" s="21">
        <v>836.52365127710971</v>
      </c>
    </row>
    <row r="54" spans="2:27" s="65" customFormat="1" ht="15" customHeight="1" x14ac:dyDescent="0.5">
      <c r="B54" s="64" t="s">
        <v>173</v>
      </c>
      <c r="C54" s="20" t="s">
        <v>150</v>
      </c>
      <c r="D54" s="21"/>
      <c r="E54" s="21"/>
      <c r="F54" s="21"/>
      <c r="G54" s="21"/>
      <c r="H54" s="21"/>
      <c r="I54" s="21"/>
      <c r="J54" s="21"/>
      <c r="K54" s="21"/>
      <c r="L54" s="21"/>
      <c r="M54" s="21"/>
      <c r="N54" s="21"/>
      <c r="O54" s="21"/>
      <c r="P54" s="21"/>
      <c r="Q54" s="21"/>
      <c r="R54" s="21"/>
      <c r="S54" s="21"/>
      <c r="T54" s="21">
        <v>0</v>
      </c>
      <c r="U54" s="21">
        <v>0</v>
      </c>
      <c r="V54" s="21">
        <v>0</v>
      </c>
      <c r="W54" s="21">
        <v>0</v>
      </c>
      <c r="X54" s="21">
        <v>0</v>
      </c>
      <c r="Y54" s="21">
        <v>0</v>
      </c>
      <c r="Z54" s="21">
        <v>0</v>
      </c>
      <c r="AA54" s="21">
        <v>0</v>
      </c>
    </row>
    <row r="55" spans="2:27" s="65" customFormat="1" ht="15" customHeight="1" x14ac:dyDescent="0.5">
      <c r="B55" s="64" t="s">
        <v>174</v>
      </c>
      <c r="C55" s="20" t="s">
        <v>151</v>
      </c>
      <c r="D55" s="21"/>
      <c r="E55" s="21"/>
      <c r="F55" s="21"/>
      <c r="G55" s="21"/>
      <c r="H55" s="21"/>
      <c r="I55" s="21"/>
      <c r="J55" s="21"/>
      <c r="K55" s="21"/>
      <c r="L55" s="21"/>
      <c r="M55" s="21"/>
      <c r="N55" s="21"/>
      <c r="O55" s="21"/>
      <c r="P55" s="21"/>
      <c r="Q55" s="21"/>
      <c r="R55" s="21"/>
      <c r="S55" s="21"/>
      <c r="T55" s="21">
        <v>56</v>
      </c>
      <c r="U55" s="21">
        <v>19</v>
      </c>
      <c r="V55" s="21">
        <v>23</v>
      </c>
      <c r="W55" s="21">
        <v>29.052631578947366</v>
      </c>
      <c r="X55" s="21">
        <v>129.66081871345028</v>
      </c>
      <c r="Y55" s="21">
        <v>64.830409356725141</v>
      </c>
      <c r="Z55" s="21">
        <v>54.110420407975312</v>
      </c>
      <c r="AA55" s="21">
        <v>145.42175484643366</v>
      </c>
    </row>
    <row r="56" spans="2:27" s="65" customFormat="1" ht="15" customHeight="1" x14ac:dyDescent="0.5">
      <c r="B56" s="64" t="s">
        <v>175</v>
      </c>
      <c r="C56" s="20" t="s">
        <v>152</v>
      </c>
      <c r="D56" s="21"/>
      <c r="E56" s="21"/>
      <c r="F56" s="21"/>
      <c r="G56" s="21"/>
      <c r="H56" s="21"/>
      <c r="I56" s="21"/>
      <c r="J56" s="21"/>
      <c r="K56" s="21"/>
      <c r="L56" s="21"/>
      <c r="M56" s="21"/>
      <c r="N56" s="21"/>
      <c r="O56" s="21"/>
      <c r="P56" s="21"/>
      <c r="Q56" s="21"/>
      <c r="R56" s="21"/>
      <c r="S56" s="21"/>
      <c r="T56" s="21">
        <v>50752</v>
      </c>
      <c r="U56" s="21">
        <v>50845</v>
      </c>
      <c r="V56" s="21">
        <v>52546.636098413052</v>
      </c>
      <c r="W56" s="21">
        <v>43623.475637088522</v>
      </c>
      <c r="X56" s="21">
        <v>35946.412919982671</v>
      </c>
      <c r="Y56" s="21">
        <v>37923.731214928092</v>
      </c>
      <c r="Z56" s="21">
        <v>41292.170267489812</v>
      </c>
      <c r="AA56" s="21">
        <v>36939.261014402735</v>
      </c>
    </row>
    <row r="57" spans="2:27" s="63" customFormat="1" ht="15" customHeight="1" x14ac:dyDescent="0.5">
      <c r="B57" s="62" t="s">
        <v>55</v>
      </c>
      <c r="C57" s="18" t="s">
        <v>153</v>
      </c>
      <c r="D57" s="19"/>
      <c r="E57" s="19"/>
      <c r="F57" s="19"/>
      <c r="G57" s="19"/>
      <c r="H57" s="19"/>
      <c r="I57" s="19"/>
      <c r="J57" s="19"/>
      <c r="K57" s="19"/>
      <c r="L57" s="19"/>
      <c r="M57" s="19"/>
      <c r="N57" s="19"/>
      <c r="O57" s="19"/>
      <c r="P57" s="19"/>
      <c r="Q57" s="19"/>
      <c r="R57" s="19"/>
      <c r="S57" s="19"/>
      <c r="T57" s="19">
        <v>3740</v>
      </c>
      <c r="U57" s="19">
        <v>5300</v>
      </c>
      <c r="V57" s="19">
        <v>5424.7532270311312</v>
      </c>
      <c r="W57" s="19">
        <v>5665.9069601732126</v>
      </c>
      <c r="X57" s="19">
        <v>4825.4862001730571</v>
      </c>
      <c r="Y57" s="19">
        <v>5149.1984158542527</v>
      </c>
      <c r="Z57" s="19">
        <v>6536.0857291531456</v>
      </c>
      <c r="AA57" s="19">
        <v>6209.1844393453975</v>
      </c>
    </row>
    <row r="58" spans="2:27" s="63" customFormat="1" ht="15" customHeight="1" x14ac:dyDescent="0.5">
      <c r="B58" s="62" t="s">
        <v>65</v>
      </c>
      <c r="C58" s="18" t="s">
        <v>154</v>
      </c>
      <c r="D58" s="19"/>
      <c r="E58" s="19"/>
      <c r="F58" s="19"/>
      <c r="G58" s="19"/>
      <c r="H58" s="19"/>
      <c r="I58" s="19"/>
      <c r="J58" s="19"/>
      <c r="K58" s="19"/>
      <c r="L58" s="19"/>
      <c r="M58" s="19"/>
      <c r="N58" s="19"/>
      <c r="O58" s="19"/>
      <c r="P58" s="19"/>
      <c r="Q58" s="19"/>
      <c r="R58" s="19"/>
      <c r="S58" s="19"/>
      <c r="T58" s="19">
        <v>1904327</v>
      </c>
      <c r="U58" s="19">
        <v>2036723.0000000002</v>
      </c>
      <c r="V58" s="19">
        <v>2266322.7496265499</v>
      </c>
      <c r="W58" s="19">
        <v>2512329.0253426959</v>
      </c>
      <c r="X58" s="19">
        <v>2589212.9784244616</v>
      </c>
      <c r="Y58" s="19">
        <v>2631118.3387649073</v>
      </c>
      <c r="Z58" s="19">
        <v>2815574.9061494763</v>
      </c>
      <c r="AA58" s="19">
        <v>3009713.4479447799</v>
      </c>
    </row>
    <row r="59" spans="2:27" s="65" customFormat="1" ht="15" customHeight="1" x14ac:dyDescent="0.5">
      <c r="B59" s="64" t="s">
        <v>67</v>
      </c>
      <c r="C59" s="20" t="s">
        <v>60</v>
      </c>
      <c r="D59" s="21"/>
      <c r="E59" s="21"/>
      <c r="F59" s="21"/>
      <c r="G59" s="21"/>
      <c r="H59" s="21"/>
      <c r="I59" s="21"/>
      <c r="J59" s="21"/>
      <c r="K59" s="21"/>
      <c r="L59" s="21"/>
      <c r="M59" s="21"/>
      <c r="N59" s="21"/>
      <c r="O59" s="21"/>
      <c r="P59" s="21"/>
      <c r="Q59" s="21"/>
      <c r="R59" s="21"/>
      <c r="S59" s="21"/>
      <c r="T59" s="21">
        <v>224103</v>
      </c>
      <c r="U59" s="21">
        <v>238801</v>
      </c>
      <c r="V59" s="21">
        <v>231339.12966675524</v>
      </c>
      <c r="W59" s="21">
        <v>263608.11794125097</v>
      </c>
      <c r="X59" s="21">
        <v>240153.72862537755</v>
      </c>
      <c r="Y59" s="21">
        <v>233343.78253081013</v>
      </c>
      <c r="Z59" s="21">
        <v>232799.02559338385</v>
      </c>
      <c r="AA59" s="21">
        <v>254805.01647785935</v>
      </c>
    </row>
    <row r="60" spans="2:27" s="58" customFormat="1" ht="15" customHeight="1" x14ac:dyDescent="0.4">
      <c r="B60" s="61" t="s">
        <v>176</v>
      </c>
      <c r="C60" s="13" t="s">
        <v>155</v>
      </c>
      <c r="D60" s="10"/>
      <c r="E60" s="10"/>
      <c r="F60" s="10"/>
      <c r="G60" s="10"/>
      <c r="H60" s="10"/>
      <c r="I60" s="10"/>
      <c r="J60" s="10"/>
      <c r="K60" s="10"/>
      <c r="L60" s="10"/>
      <c r="M60" s="10"/>
      <c r="N60" s="10"/>
      <c r="O60" s="10"/>
      <c r="P60" s="10"/>
      <c r="Q60" s="10"/>
      <c r="R60" s="10"/>
      <c r="S60" s="10"/>
      <c r="T60" s="10">
        <v>52549</v>
      </c>
      <c r="U60" s="10">
        <v>66161</v>
      </c>
      <c r="V60" s="10">
        <v>71297.229280028419</v>
      </c>
      <c r="W60" s="10">
        <v>86009.220167550258</v>
      </c>
      <c r="X60" s="10">
        <v>71885.108181861564</v>
      </c>
      <c r="Y60" s="10">
        <v>60545.224649866745</v>
      </c>
      <c r="Z60" s="10">
        <v>41349.37775054323</v>
      </c>
      <c r="AA60" s="10">
        <v>47058.223374223271</v>
      </c>
    </row>
    <row r="61" spans="2:27" s="58" customFormat="1" ht="15" customHeight="1" x14ac:dyDescent="0.4">
      <c r="B61" s="61" t="s">
        <v>177</v>
      </c>
      <c r="C61" s="13" t="s">
        <v>156</v>
      </c>
      <c r="D61" s="10"/>
      <c r="E61" s="10"/>
      <c r="F61" s="10"/>
      <c r="G61" s="10"/>
      <c r="H61" s="10"/>
      <c r="I61" s="10"/>
      <c r="J61" s="10"/>
      <c r="K61" s="10"/>
      <c r="L61" s="10"/>
      <c r="M61" s="10"/>
      <c r="N61" s="10"/>
      <c r="O61" s="10"/>
      <c r="P61" s="10"/>
      <c r="Q61" s="10"/>
      <c r="R61" s="10"/>
      <c r="S61" s="10"/>
      <c r="T61" s="10">
        <v>0</v>
      </c>
      <c r="U61" s="10">
        <v>0</v>
      </c>
      <c r="V61" s="10">
        <v>0</v>
      </c>
      <c r="W61" s="10">
        <v>0</v>
      </c>
      <c r="X61" s="10">
        <v>0</v>
      </c>
      <c r="Y61" s="10">
        <v>0</v>
      </c>
      <c r="Z61" s="10">
        <v>0</v>
      </c>
      <c r="AA61" s="10">
        <v>0</v>
      </c>
    </row>
    <row r="62" spans="2:27" s="58" customFormat="1" ht="15" customHeight="1" x14ac:dyDescent="0.4">
      <c r="B62" s="61" t="s">
        <v>178</v>
      </c>
      <c r="C62" s="13" t="s">
        <v>157</v>
      </c>
      <c r="D62" s="10"/>
      <c r="E62" s="10"/>
      <c r="F62" s="10"/>
      <c r="G62" s="10"/>
      <c r="H62" s="10"/>
      <c r="I62" s="10"/>
      <c r="J62" s="10"/>
      <c r="K62" s="10"/>
      <c r="L62" s="10"/>
      <c r="M62" s="10"/>
      <c r="N62" s="10"/>
      <c r="O62" s="10"/>
      <c r="P62" s="10"/>
      <c r="Q62" s="10"/>
      <c r="R62" s="10"/>
      <c r="S62" s="10"/>
      <c r="T62" s="10">
        <v>0</v>
      </c>
      <c r="U62" s="10">
        <v>0</v>
      </c>
      <c r="V62" s="10">
        <v>0</v>
      </c>
      <c r="W62" s="10">
        <v>0</v>
      </c>
      <c r="X62" s="10">
        <v>0</v>
      </c>
      <c r="Y62" s="10">
        <v>0</v>
      </c>
      <c r="Z62" s="10">
        <v>0</v>
      </c>
      <c r="AA62" s="10">
        <v>0</v>
      </c>
    </row>
    <row r="63" spans="2:27" s="58" customFormat="1" ht="15" customHeight="1" x14ac:dyDescent="0.4">
      <c r="B63" s="61" t="s">
        <v>179</v>
      </c>
      <c r="C63" s="13" t="s">
        <v>158</v>
      </c>
      <c r="D63" s="10"/>
      <c r="E63" s="10"/>
      <c r="F63" s="10"/>
      <c r="G63" s="10"/>
      <c r="H63" s="10"/>
      <c r="I63" s="10"/>
      <c r="J63" s="10"/>
      <c r="K63" s="10"/>
      <c r="L63" s="10"/>
      <c r="M63" s="10"/>
      <c r="N63" s="10"/>
      <c r="O63" s="10"/>
      <c r="P63" s="10"/>
      <c r="Q63" s="10"/>
      <c r="R63" s="10"/>
      <c r="S63" s="10"/>
      <c r="T63" s="10">
        <v>10122</v>
      </c>
      <c r="U63" s="10">
        <v>12689</v>
      </c>
      <c r="V63" s="10">
        <v>14322.286390808167</v>
      </c>
      <c r="W63" s="10">
        <v>13571.660537795931</v>
      </c>
      <c r="X63" s="10">
        <v>14711.018936574092</v>
      </c>
      <c r="Y63" s="10">
        <v>17917.657282568056</v>
      </c>
      <c r="Z63" s="10">
        <v>17385.264034163647</v>
      </c>
      <c r="AA63" s="10">
        <v>16890.078786473699</v>
      </c>
    </row>
    <row r="64" spans="2:27" s="58" customFormat="1" ht="15" customHeight="1" x14ac:dyDescent="0.4">
      <c r="B64" s="61" t="s">
        <v>180</v>
      </c>
      <c r="C64" s="13" t="s">
        <v>159</v>
      </c>
      <c r="D64" s="10"/>
      <c r="E64" s="10"/>
      <c r="F64" s="10"/>
      <c r="G64" s="10"/>
      <c r="H64" s="10"/>
      <c r="I64" s="10"/>
      <c r="J64" s="10"/>
      <c r="K64" s="10"/>
      <c r="L64" s="10"/>
      <c r="M64" s="10"/>
      <c r="N64" s="10"/>
      <c r="O64" s="10"/>
      <c r="P64" s="10"/>
      <c r="Q64" s="10"/>
      <c r="R64" s="10"/>
      <c r="S64" s="10"/>
      <c r="T64" s="10">
        <v>161432</v>
      </c>
      <c r="U64" s="10">
        <v>159951</v>
      </c>
      <c r="V64" s="10">
        <v>146841.04776717821</v>
      </c>
      <c r="W64" s="10">
        <v>165844.94729274866</v>
      </c>
      <c r="X64" s="10">
        <v>154602.70068592491</v>
      </c>
      <c r="Y64" s="10">
        <v>155220.61871859193</v>
      </c>
      <c r="Z64" s="10">
        <v>173161.52423240544</v>
      </c>
      <c r="AA64" s="10">
        <v>189892.99348125941</v>
      </c>
    </row>
    <row r="65" spans="2:27" s="65" customFormat="1" ht="15" customHeight="1" x14ac:dyDescent="0.5">
      <c r="B65" s="64" t="s">
        <v>69</v>
      </c>
      <c r="C65" s="20" t="s">
        <v>160</v>
      </c>
      <c r="D65" s="21"/>
      <c r="E65" s="21"/>
      <c r="F65" s="21"/>
      <c r="G65" s="21"/>
      <c r="H65" s="21"/>
      <c r="I65" s="21"/>
      <c r="J65" s="21"/>
      <c r="K65" s="21"/>
      <c r="L65" s="21"/>
      <c r="M65" s="21"/>
      <c r="N65" s="21"/>
      <c r="O65" s="21"/>
      <c r="P65" s="21"/>
      <c r="Q65" s="21"/>
      <c r="R65" s="21"/>
      <c r="S65" s="21"/>
      <c r="T65" s="21">
        <v>504268</v>
      </c>
      <c r="U65" s="21">
        <v>465678</v>
      </c>
      <c r="V65" s="21">
        <v>606853.4012230183</v>
      </c>
      <c r="W65" s="21">
        <v>715790.60004000249</v>
      </c>
      <c r="X65" s="21">
        <v>697002.65024902963</v>
      </c>
      <c r="Y65" s="21">
        <v>672013.73303455196</v>
      </c>
      <c r="Z65" s="21">
        <v>791378.64610185171</v>
      </c>
      <c r="AA65" s="21">
        <v>835586.28351929155</v>
      </c>
    </row>
    <row r="66" spans="2:27" s="65" customFormat="1" ht="15" customHeight="1" x14ac:dyDescent="0.5">
      <c r="B66" s="64" t="s">
        <v>71</v>
      </c>
      <c r="C66" s="20" t="s">
        <v>161</v>
      </c>
      <c r="D66" s="21"/>
      <c r="E66" s="21"/>
      <c r="F66" s="21"/>
      <c r="G66" s="21"/>
      <c r="H66" s="21"/>
      <c r="I66" s="21"/>
      <c r="J66" s="21"/>
      <c r="K66" s="21"/>
      <c r="L66" s="21"/>
      <c r="M66" s="21"/>
      <c r="N66" s="21"/>
      <c r="O66" s="21"/>
      <c r="P66" s="21"/>
      <c r="Q66" s="21"/>
      <c r="R66" s="21"/>
      <c r="S66" s="21"/>
      <c r="T66" s="21">
        <v>261862</v>
      </c>
      <c r="U66" s="21">
        <v>291573</v>
      </c>
      <c r="V66" s="21">
        <v>255884.0661098483</v>
      </c>
      <c r="W66" s="21">
        <v>319897.59754129447</v>
      </c>
      <c r="X66" s="21">
        <v>310828.39710500953</v>
      </c>
      <c r="Y66" s="21">
        <v>374060.35170479323</v>
      </c>
      <c r="Z66" s="21">
        <v>388218.58362127683</v>
      </c>
      <c r="AA66" s="21">
        <v>472923.13571294118</v>
      </c>
    </row>
    <row r="67" spans="2:27" s="65" customFormat="1" ht="15" customHeight="1" x14ac:dyDescent="0.5">
      <c r="B67" s="64" t="s">
        <v>73</v>
      </c>
      <c r="C67" s="20" t="s">
        <v>162</v>
      </c>
      <c r="D67" s="21"/>
      <c r="E67" s="21"/>
      <c r="F67" s="21"/>
      <c r="G67" s="21"/>
      <c r="H67" s="21"/>
      <c r="I67" s="21"/>
      <c r="J67" s="21"/>
      <c r="K67" s="21"/>
      <c r="L67" s="21"/>
      <c r="M67" s="21"/>
      <c r="N67" s="21"/>
      <c r="O67" s="21"/>
      <c r="P67" s="21"/>
      <c r="Q67" s="21"/>
      <c r="R67" s="21"/>
      <c r="S67" s="21"/>
      <c r="T67" s="21">
        <v>23122</v>
      </c>
      <c r="U67" s="21">
        <v>14441</v>
      </c>
      <c r="V67" s="21">
        <v>17650.312916614261</v>
      </c>
      <c r="W67" s="21">
        <v>17596.512703064818</v>
      </c>
      <c r="X67" s="21">
        <v>22100.712879039129</v>
      </c>
      <c r="Y67" s="21">
        <v>32842.499653604587</v>
      </c>
      <c r="Z67" s="21">
        <v>35729.358708423628</v>
      </c>
      <c r="AA67" s="21">
        <v>37788.50121969742</v>
      </c>
    </row>
    <row r="68" spans="2:27" s="65" customFormat="1" ht="15" customHeight="1" x14ac:dyDescent="0.5">
      <c r="B68" s="64" t="s">
        <v>75</v>
      </c>
      <c r="C68" s="20" t="s">
        <v>163</v>
      </c>
      <c r="D68" s="21"/>
      <c r="E68" s="21"/>
      <c r="F68" s="21"/>
      <c r="G68" s="21"/>
      <c r="H68" s="21"/>
      <c r="I68" s="21"/>
      <c r="J68" s="21"/>
      <c r="K68" s="21"/>
      <c r="L68" s="21"/>
      <c r="M68" s="21"/>
      <c r="N68" s="21"/>
      <c r="O68" s="21"/>
      <c r="P68" s="21"/>
      <c r="Q68" s="21"/>
      <c r="R68" s="21"/>
      <c r="S68" s="21"/>
      <c r="T68" s="21">
        <v>148138</v>
      </c>
      <c r="U68" s="21">
        <v>181863</v>
      </c>
      <c r="V68" s="21">
        <v>184095.74106900865</v>
      </c>
      <c r="W68" s="21">
        <v>172288.20123903698</v>
      </c>
      <c r="X68" s="21">
        <v>191008.43709682146</v>
      </c>
      <c r="Y68" s="21">
        <v>174346.7736141755</v>
      </c>
      <c r="Z68" s="21">
        <v>174017.58411817398</v>
      </c>
      <c r="AA68" s="21">
        <v>203319.37054979996</v>
      </c>
    </row>
    <row r="69" spans="2:27" s="65" customFormat="1" ht="15" customHeight="1" x14ac:dyDescent="0.5">
      <c r="B69" s="64" t="s">
        <v>77</v>
      </c>
      <c r="C69" s="20" t="s">
        <v>116</v>
      </c>
      <c r="D69" s="21"/>
      <c r="E69" s="21"/>
      <c r="F69" s="21"/>
      <c r="G69" s="21"/>
      <c r="H69" s="21"/>
      <c r="I69" s="21"/>
      <c r="J69" s="21"/>
      <c r="K69" s="21"/>
      <c r="L69" s="21"/>
      <c r="M69" s="21"/>
      <c r="N69" s="21"/>
      <c r="O69" s="21"/>
      <c r="P69" s="21"/>
      <c r="Q69" s="21"/>
      <c r="R69" s="21"/>
      <c r="S69" s="21"/>
      <c r="T69" s="21">
        <v>463596</v>
      </c>
      <c r="U69" s="21">
        <v>508775.00000000006</v>
      </c>
      <c r="V69" s="21">
        <v>600599.15884421498</v>
      </c>
      <c r="W69" s="21">
        <v>622973.16733931843</v>
      </c>
      <c r="X69" s="21">
        <v>664452.25181384117</v>
      </c>
      <c r="Y69" s="21">
        <v>651017.57176725671</v>
      </c>
      <c r="Z69" s="21">
        <v>663714.09534375812</v>
      </c>
      <c r="AA69" s="21">
        <v>644709.80503473792</v>
      </c>
    </row>
    <row r="70" spans="2:27" s="58" customFormat="1" ht="15" customHeight="1" x14ac:dyDescent="0.4">
      <c r="B70" s="61" t="s">
        <v>181</v>
      </c>
      <c r="C70" s="13" t="s">
        <v>164</v>
      </c>
      <c r="D70" s="10"/>
      <c r="E70" s="10"/>
      <c r="F70" s="10"/>
      <c r="G70" s="10"/>
      <c r="H70" s="10"/>
      <c r="I70" s="10"/>
      <c r="J70" s="10"/>
      <c r="K70" s="10"/>
      <c r="L70" s="10"/>
      <c r="M70" s="10"/>
      <c r="N70" s="10"/>
      <c r="O70" s="10"/>
      <c r="P70" s="10"/>
      <c r="Q70" s="10"/>
      <c r="R70" s="10"/>
      <c r="S70" s="10"/>
      <c r="T70" s="10">
        <v>69817</v>
      </c>
      <c r="U70" s="10">
        <v>53384</v>
      </c>
      <c r="V70" s="10">
        <v>53476.767277101993</v>
      </c>
      <c r="W70" s="10">
        <v>57839.114312280348</v>
      </c>
      <c r="X70" s="10">
        <v>55962.861566031708</v>
      </c>
      <c r="Y70" s="10">
        <v>45209.862064722569</v>
      </c>
      <c r="Z70" s="10">
        <v>44910.421689256058</v>
      </c>
      <c r="AA70" s="10">
        <v>43048.517144597841</v>
      </c>
    </row>
    <row r="71" spans="2:27" s="58" customFormat="1" ht="15" customHeight="1" x14ac:dyDescent="0.4">
      <c r="B71" s="61" t="s">
        <v>182</v>
      </c>
      <c r="C71" s="13" t="s">
        <v>165</v>
      </c>
      <c r="D71" s="10"/>
      <c r="E71" s="10"/>
      <c r="F71" s="10"/>
      <c r="G71" s="10"/>
      <c r="H71" s="10"/>
      <c r="I71" s="10"/>
      <c r="J71" s="10"/>
      <c r="K71" s="10"/>
      <c r="L71" s="10"/>
      <c r="M71" s="10"/>
      <c r="N71" s="10"/>
      <c r="O71" s="10"/>
      <c r="P71" s="10"/>
      <c r="Q71" s="10"/>
      <c r="R71" s="10"/>
      <c r="S71" s="10"/>
      <c r="T71" s="10">
        <v>180395</v>
      </c>
      <c r="U71" s="10">
        <v>157695</v>
      </c>
      <c r="V71" s="10">
        <v>166423.14559273515</v>
      </c>
      <c r="W71" s="10">
        <v>169401.21993246631</v>
      </c>
      <c r="X71" s="10">
        <v>220904.14351549791</v>
      </c>
      <c r="Y71" s="10">
        <v>162117.07116505352</v>
      </c>
      <c r="Z71" s="10">
        <v>179097.6216232611</v>
      </c>
      <c r="AA71" s="10">
        <v>183580.52143293171</v>
      </c>
    </row>
    <row r="72" spans="2:27" s="58" customFormat="1" ht="15" customHeight="1" x14ac:dyDescent="0.4">
      <c r="B72" s="61" t="s">
        <v>183</v>
      </c>
      <c r="C72" s="13" t="s">
        <v>119</v>
      </c>
      <c r="D72" s="10"/>
      <c r="E72" s="10"/>
      <c r="F72" s="10"/>
      <c r="G72" s="10"/>
      <c r="H72" s="10"/>
      <c r="I72" s="10"/>
      <c r="J72" s="10"/>
      <c r="K72" s="10"/>
      <c r="L72" s="10"/>
      <c r="M72" s="10"/>
      <c r="N72" s="10"/>
      <c r="O72" s="10"/>
      <c r="P72" s="10"/>
      <c r="Q72" s="10"/>
      <c r="R72" s="10"/>
      <c r="S72" s="10"/>
      <c r="T72" s="10">
        <v>213384</v>
      </c>
      <c r="U72" s="10">
        <v>297696</v>
      </c>
      <c r="V72" s="10">
        <v>383790.89441068849</v>
      </c>
      <c r="W72" s="10">
        <v>398189.20151268214</v>
      </c>
      <c r="X72" s="10">
        <v>389639.74819988327</v>
      </c>
      <c r="Y72" s="10">
        <v>452825.64087828947</v>
      </c>
      <c r="Z72" s="10">
        <v>448314.11708307621</v>
      </c>
      <c r="AA72" s="10">
        <v>425847.21779127378</v>
      </c>
    </row>
    <row r="73" spans="2:27" s="65" customFormat="1" ht="15" customHeight="1" x14ac:dyDescent="0.5">
      <c r="B73" s="64" t="s">
        <v>79</v>
      </c>
      <c r="C73" s="20" t="s">
        <v>166</v>
      </c>
      <c r="D73" s="21"/>
      <c r="E73" s="21"/>
      <c r="F73" s="21"/>
      <c r="G73" s="21"/>
      <c r="H73" s="21"/>
      <c r="I73" s="21"/>
      <c r="J73" s="21"/>
      <c r="K73" s="21"/>
      <c r="L73" s="21"/>
      <c r="M73" s="21"/>
      <c r="N73" s="21"/>
      <c r="O73" s="21"/>
      <c r="P73" s="21"/>
      <c r="Q73" s="21"/>
      <c r="R73" s="21"/>
      <c r="S73" s="21"/>
      <c r="T73" s="21">
        <v>279238</v>
      </c>
      <c r="U73" s="21">
        <v>335592</v>
      </c>
      <c r="V73" s="21">
        <v>380780.49760581029</v>
      </c>
      <c r="W73" s="21">
        <v>425675.09010600927</v>
      </c>
      <c r="X73" s="21">
        <v>478940.60301328596</v>
      </c>
      <c r="Y73" s="21">
        <v>509788.88544752123</v>
      </c>
      <c r="Z73" s="21">
        <v>558175.90994547645</v>
      </c>
      <c r="AA73" s="21">
        <v>586300.72793901002</v>
      </c>
    </row>
    <row r="74" spans="2:27" s="63" customFormat="1" ht="15" customHeight="1" x14ac:dyDescent="0.5">
      <c r="B74" s="62" t="s">
        <v>84</v>
      </c>
      <c r="C74" s="18" t="s">
        <v>167</v>
      </c>
      <c r="D74" s="19"/>
      <c r="E74" s="19"/>
      <c r="F74" s="19"/>
      <c r="G74" s="19"/>
      <c r="H74" s="19"/>
      <c r="I74" s="19"/>
      <c r="J74" s="19"/>
      <c r="K74" s="19"/>
      <c r="L74" s="19"/>
      <c r="M74" s="19"/>
      <c r="N74" s="19"/>
      <c r="O74" s="19"/>
      <c r="P74" s="19"/>
      <c r="Q74" s="19"/>
      <c r="R74" s="19"/>
      <c r="S74" s="19"/>
      <c r="T74" s="19">
        <v>315982</v>
      </c>
      <c r="U74" s="19">
        <v>350333</v>
      </c>
      <c r="V74" s="19">
        <v>366256.07108110073</v>
      </c>
      <c r="W74" s="19">
        <v>367923.59230129252</v>
      </c>
      <c r="X74" s="19">
        <v>401007.2226379076</v>
      </c>
      <c r="Y74" s="19">
        <v>402430.68018831109</v>
      </c>
      <c r="Z74" s="19">
        <v>428845.42614675697</v>
      </c>
      <c r="AA74" s="19">
        <v>470250.92957601091</v>
      </c>
    </row>
    <row r="75" spans="2:27" s="65" customFormat="1" ht="15" customHeight="1" x14ac:dyDescent="0.5">
      <c r="B75" s="64" t="s">
        <v>184</v>
      </c>
      <c r="C75" s="20" t="s">
        <v>168</v>
      </c>
      <c r="D75" s="21"/>
      <c r="E75" s="21"/>
      <c r="F75" s="21"/>
      <c r="G75" s="21"/>
      <c r="H75" s="21"/>
      <c r="I75" s="21"/>
      <c r="J75" s="21"/>
      <c r="K75" s="21"/>
      <c r="L75" s="21"/>
      <c r="M75" s="21"/>
      <c r="N75" s="21"/>
      <c r="O75" s="21"/>
      <c r="P75" s="21"/>
      <c r="Q75" s="21"/>
      <c r="R75" s="21"/>
      <c r="S75" s="21"/>
      <c r="T75" s="21">
        <v>72149</v>
      </c>
      <c r="U75" s="21">
        <v>88900</v>
      </c>
      <c r="V75" s="21">
        <v>81920.60256381474</v>
      </c>
      <c r="W75" s="21">
        <v>82480.527308490797</v>
      </c>
      <c r="X75" s="21">
        <v>89992.300306147488</v>
      </c>
      <c r="Y75" s="21">
        <v>86036.540008805867</v>
      </c>
      <c r="Z75" s="21">
        <v>92057.571741471605</v>
      </c>
      <c r="AA75" s="21">
        <v>93057.154225757782</v>
      </c>
    </row>
    <row r="76" spans="2:27" s="65" customFormat="1" ht="15" customHeight="1" x14ac:dyDescent="0.5">
      <c r="B76" s="64" t="s">
        <v>185</v>
      </c>
      <c r="C76" s="20" t="s">
        <v>74</v>
      </c>
      <c r="D76" s="21"/>
      <c r="E76" s="21"/>
      <c r="F76" s="21"/>
      <c r="G76" s="21"/>
      <c r="H76" s="21"/>
      <c r="I76" s="21"/>
      <c r="J76" s="21"/>
      <c r="K76" s="21"/>
      <c r="L76" s="21"/>
      <c r="M76" s="21"/>
      <c r="N76" s="21"/>
      <c r="O76" s="21"/>
      <c r="P76" s="21"/>
      <c r="Q76" s="21"/>
      <c r="R76" s="21"/>
      <c r="S76" s="21"/>
      <c r="T76" s="21">
        <v>51019</v>
      </c>
      <c r="U76" s="21">
        <v>65174</v>
      </c>
      <c r="V76" s="21">
        <v>70166.565735233729</v>
      </c>
      <c r="W76" s="21">
        <v>73751.640380417768</v>
      </c>
      <c r="X76" s="21">
        <v>78453.318467344492</v>
      </c>
      <c r="Y76" s="21">
        <v>100179.56061770397</v>
      </c>
      <c r="Z76" s="21">
        <v>102020.21851986258</v>
      </c>
      <c r="AA76" s="21">
        <v>105642.2924501073</v>
      </c>
    </row>
    <row r="77" spans="2:27" s="65" customFormat="1" ht="15" customHeight="1" x14ac:dyDescent="0.5">
      <c r="B77" s="64" t="s">
        <v>186</v>
      </c>
      <c r="C77" s="20" t="s">
        <v>169</v>
      </c>
      <c r="D77" s="21"/>
      <c r="E77" s="21"/>
      <c r="F77" s="21"/>
      <c r="G77" s="21"/>
      <c r="H77" s="21"/>
      <c r="I77" s="21"/>
      <c r="J77" s="21"/>
      <c r="K77" s="21"/>
      <c r="L77" s="21"/>
      <c r="M77" s="21"/>
      <c r="N77" s="21"/>
      <c r="O77" s="21"/>
      <c r="P77" s="21"/>
      <c r="Q77" s="21"/>
      <c r="R77" s="21"/>
      <c r="S77" s="21"/>
      <c r="T77" s="21">
        <v>69584</v>
      </c>
      <c r="U77" s="21">
        <v>78129</v>
      </c>
      <c r="V77" s="21">
        <v>82154.377327828013</v>
      </c>
      <c r="W77" s="21">
        <v>84859.598466831245</v>
      </c>
      <c r="X77" s="21">
        <v>88626.852606601242</v>
      </c>
      <c r="Y77" s="21">
        <v>91571.241643532674</v>
      </c>
      <c r="Z77" s="21">
        <v>98084.062573259856</v>
      </c>
      <c r="AA77" s="21">
        <v>100322.30587976844</v>
      </c>
    </row>
    <row r="78" spans="2:27" s="65" customFormat="1" ht="15" customHeight="1" x14ac:dyDescent="0.5">
      <c r="B78" s="64" t="s">
        <v>187</v>
      </c>
      <c r="C78" s="20" t="s">
        <v>170</v>
      </c>
      <c r="D78" s="21"/>
      <c r="E78" s="21"/>
      <c r="F78" s="21"/>
      <c r="G78" s="21"/>
      <c r="H78" s="21"/>
      <c r="I78" s="21"/>
      <c r="J78" s="21"/>
      <c r="K78" s="21"/>
      <c r="L78" s="21"/>
      <c r="M78" s="21"/>
      <c r="N78" s="21"/>
      <c r="O78" s="21"/>
      <c r="P78" s="21"/>
      <c r="Q78" s="21"/>
      <c r="R78" s="21"/>
      <c r="S78" s="21"/>
      <c r="T78" s="21">
        <v>123230</v>
      </c>
      <c r="U78" s="21">
        <v>118130</v>
      </c>
      <c r="V78" s="21">
        <v>131843.69400998336</v>
      </c>
      <c r="W78" s="21">
        <v>126580.68826906632</v>
      </c>
      <c r="X78" s="21">
        <v>143805.86679216754</v>
      </c>
      <c r="Y78" s="21">
        <v>124585.38878149277</v>
      </c>
      <c r="Z78" s="21">
        <v>135269.73230902146</v>
      </c>
      <c r="AA78" s="21">
        <v>168037.47042299781</v>
      </c>
    </row>
    <row r="79" spans="2:27" s="68" customFormat="1" ht="15" customHeight="1" thickBot="1" x14ac:dyDescent="0.45">
      <c r="B79" s="86" t="s">
        <v>112</v>
      </c>
      <c r="C79" s="100" t="s">
        <v>83</v>
      </c>
      <c r="D79" s="101"/>
      <c r="E79" s="101"/>
      <c r="F79" s="101"/>
      <c r="G79" s="101"/>
      <c r="H79" s="101"/>
      <c r="I79" s="101"/>
      <c r="J79" s="101"/>
      <c r="K79" s="101"/>
      <c r="L79" s="101"/>
      <c r="M79" s="101"/>
      <c r="N79" s="101"/>
      <c r="O79" s="101"/>
      <c r="P79" s="101"/>
      <c r="Q79" s="101"/>
      <c r="R79" s="101"/>
      <c r="S79" s="101"/>
      <c r="T79" s="101">
        <v>2307161</v>
      </c>
      <c r="U79" s="101">
        <v>2476078</v>
      </c>
      <c r="V79" s="101">
        <v>2726333.4324459909</v>
      </c>
      <c r="W79" s="101">
        <v>2958106.6991233304</v>
      </c>
      <c r="X79" s="101">
        <v>3057334.8012070241</v>
      </c>
      <c r="Y79" s="101">
        <v>3104260.5680507463</v>
      </c>
      <c r="Z79" s="101">
        <v>3335894.505696753</v>
      </c>
      <c r="AA79" s="101">
        <v>3575973.2572700828</v>
      </c>
    </row>
    <row r="80" spans="2:27" ht="15" customHeight="1" thickTop="1" x14ac:dyDescent="0.45">
      <c r="B80" s="44"/>
      <c r="C80" s="44"/>
      <c r="D80" s="17"/>
      <c r="E80" s="17"/>
      <c r="F80" s="17"/>
      <c r="G80" s="17"/>
      <c r="H80" s="17"/>
      <c r="I80" s="17"/>
      <c r="J80" s="17"/>
      <c r="K80" s="17"/>
      <c r="L80" s="17"/>
      <c r="M80" s="17"/>
      <c r="N80" s="17"/>
      <c r="O80" s="17"/>
      <c r="P80" s="17"/>
      <c r="Q80" s="17"/>
      <c r="R80" s="17"/>
      <c r="S80" s="17"/>
      <c r="T80" s="17">
        <f>T79-SUM(T74,T58,T57,T47)</f>
        <v>0</v>
      </c>
      <c r="U80" s="17">
        <f>U79-SUM(U74,U58,U57,U47)</f>
        <v>0</v>
      </c>
      <c r="V80" s="17">
        <f>V79-SUM(V74,V58,V57,V47)</f>
        <v>-1121.2911653877236</v>
      </c>
      <c r="W80" s="17">
        <f>W79-SUM(W74,W58,W57,W47)</f>
        <v>-5111.304713409394</v>
      </c>
      <c r="X80" s="17">
        <f>X79-SUM(X74,X58,X57,X47)</f>
        <v>-5350.89677093504</v>
      </c>
      <c r="Y80" s="17">
        <f t="shared" ref="Y80:Z80" si="6">Y79-SUM(Y74,Y58,Y57,Y47)</f>
        <v>-5530.9175423351116</v>
      </c>
      <c r="Z80" s="17">
        <f t="shared" si="6"/>
        <v>-3771.674222855363</v>
      </c>
      <c r="AA80" s="17">
        <f t="shared" ref="AA80" si="7">AA79-SUM(AA74,AA58,AA57,AA47)</f>
        <v>-4207.6194418841042</v>
      </c>
    </row>
    <row r="81" spans="1:27" ht="15" customHeight="1" x14ac:dyDescent="0.45">
      <c r="D81" s="38"/>
      <c r="E81" s="38"/>
      <c r="F81" s="38"/>
      <c r="G81" s="38"/>
      <c r="H81" s="38"/>
      <c r="I81" s="38"/>
      <c r="J81" s="38"/>
      <c r="K81" s="38"/>
      <c r="L81" s="38"/>
      <c r="M81" s="38"/>
      <c r="N81" s="38"/>
      <c r="O81" s="38"/>
      <c r="P81" s="38"/>
      <c r="Q81" s="38"/>
      <c r="R81" s="38"/>
      <c r="S81" s="38"/>
      <c r="T81" s="38"/>
      <c r="U81" s="38"/>
      <c r="V81" s="38"/>
      <c r="W81" s="38"/>
      <c r="X81" s="38"/>
      <c r="Y81" s="38"/>
      <c r="Z81" s="38"/>
      <c r="AA81" s="38"/>
    </row>
    <row r="83" spans="1:27" ht="15" customHeight="1" x14ac:dyDescent="0.5">
      <c r="B83" s="64"/>
      <c r="C83" s="62" t="s">
        <v>376</v>
      </c>
      <c r="D83" s="62"/>
      <c r="E83" s="64"/>
      <c r="F83" s="64"/>
      <c r="G83" s="64"/>
      <c r="H83" s="64"/>
      <c r="I83" s="64"/>
      <c r="J83" s="64"/>
      <c r="K83" s="64"/>
      <c r="L83" s="64"/>
      <c r="M83" s="64"/>
      <c r="N83" s="64"/>
      <c r="O83" s="64"/>
      <c r="P83" s="64"/>
      <c r="Q83" s="64"/>
      <c r="R83" s="64"/>
      <c r="S83" s="64"/>
      <c r="T83" s="64"/>
      <c r="U83" s="64"/>
      <c r="V83" s="64"/>
      <c r="W83" s="64"/>
      <c r="X83" s="64"/>
      <c r="Y83" s="64"/>
      <c r="Z83" s="64"/>
      <c r="AA83" s="64"/>
    </row>
    <row r="84" spans="1:27" ht="15" customHeight="1" x14ac:dyDescent="0.5">
      <c r="B84" s="64"/>
      <c r="C84" s="62" t="s">
        <v>374</v>
      </c>
      <c r="D84" s="62"/>
      <c r="E84" s="64"/>
      <c r="F84" s="64"/>
      <c r="G84" s="64"/>
      <c r="H84" s="64"/>
      <c r="I84" s="64"/>
      <c r="J84" s="64"/>
      <c r="K84" s="64"/>
      <c r="L84" s="64"/>
      <c r="M84" s="64"/>
      <c r="N84" s="64"/>
      <c r="O84" s="64"/>
      <c r="P84" s="64"/>
      <c r="Q84" s="64"/>
      <c r="R84" s="64"/>
      <c r="S84" s="64"/>
      <c r="T84" s="64"/>
      <c r="U84" s="64"/>
      <c r="V84" s="64"/>
      <c r="W84" s="64"/>
      <c r="X84" s="64"/>
      <c r="Y84" s="64"/>
      <c r="Z84" s="64"/>
      <c r="AA84" s="64"/>
    </row>
    <row r="85" spans="1:27" s="96" customFormat="1" ht="15" customHeight="1" thickBot="1" x14ac:dyDescent="0.5">
      <c r="B85" s="79"/>
      <c r="C85" s="95" t="s">
        <v>323</v>
      </c>
      <c r="D85" s="99">
        <v>1999</v>
      </c>
      <c r="E85" s="99">
        <f t="shared" ref="E85:X85" si="8">+D85+1</f>
        <v>2000</v>
      </c>
      <c r="F85" s="99">
        <f t="shared" si="8"/>
        <v>2001</v>
      </c>
      <c r="G85" s="99">
        <f t="shared" si="8"/>
        <v>2002</v>
      </c>
      <c r="H85" s="99">
        <f t="shared" si="8"/>
        <v>2003</v>
      </c>
      <c r="I85" s="99">
        <f t="shared" si="8"/>
        <v>2004</v>
      </c>
      <c r="J85" s="99">
        <f t="shared" si="8"/>
        <v>2005</v>
      </c>
      <c r="K85" s="99">
        <f t="shared" si="8"/>
        <v>2006</v>
      </c>
      <c r="L85" s="99">
        <f t="shared" si="8"/>
        <v>2007</v>
      </c>
      <c r="M85" s="99">
        <f t="shared" si="8"/>
        <v>2008</v>
      </c>
      <c r="N85" s="99">
        <f t="shared" si="8"/>
        <v>2009</v>
      </c>
      <c r="O85" s="99">
        <f t="shared" si="8"/>
        <v>2010</v>
      </c>
      <c r="P85" s="99">
        <f t="shared" si="8"/>
        <v>2011</v>
      </c>
      <c r="Q85" s="99">
        <f t="shared" si="8"/>
        <v>2012</v>
      </c>
      <c r="R85" s="99">
        <f t="shared" si="8"/>
        <v>2013</v>
      </c>
      <c r="S85" s="99">
        <f t="shared" si="8"/>
        <v>2014</v>
      </c>
      <c r="T85" s="99">
        <f t="shared" si="8"/>
        <v>2015</v>
      </c>
      <c r="U85" s="99">
        <f t="shared" si="8"/>
        <v>2016</v>
      </c>
      <c r="V85" s="99">
        <f t="shared" si="8"/>
        <v>2017</v>
      </c>
      <c r="W85" s="99">
        <f t="shared" si="8"/>
        <v>2018</v>
      </c>
      <c r="X85" s="99">
        <f t="shared" si="8"/>
        <v>2019</v>
      </c>
      <c r="Y85" s="99">
        <f t="shared" ref="Y85:AA85" si="9">+X85+1</f>
        <v>2020</v>
      </c>
      <c r="Z85" s="99">
        <f t="shared" si="9"/>
        <v>2021</v>
      </c>
      <c r="AA85" s="99">
        <f t="shared" si="9"/>
        <v>2022</v>
      </c>
    </row>
    <row r="86" spans="1:27" ht="15" customHeight="1" thickTop="1" x14ac:dyDescent="0.5">
      <c r="A86" s="68"/>
      <c r="B86" s="96" t="s">
        <v>0</v>
      </c>
      <c r="C86" s="96" t="s">
        <v>1</v>
      </c>
      <c r="D86" s="67"/>
      <c r="E86" s="64"/>
      <c r="F86" s="64"/>
      <c r="G86" s="64"/>
      <c r="H86" s="64"/>
      <c r="I86" s="64"/>
      <c r="J86" s="64"/>
      <c r="K86" s="64"/>
      <c r="L86" s="64"/>
      <c r="M86" s="64"/>
      <c r="N86" s="64"/>
      <c r="O86" s="64"/>
      <c r="P86" s="64"/>
      <c r="Q86" s="64"/>
      <c r="R86" s="64"/>
      <c r="S86" s="64"/>
      <c r="T86" s="64"/>
      <c r="U86" s="64"/>
      <c r="V86" s="64"/>
      <c r="W86" s="64"/>
      <c r="X86" s="64"/>
      <c r="Y86" s="64"/>
      <c r="Z86" s="64"/>
      <c r="AA86" s="64"/>
    </row>
    <row r="87" spans="1:27" s="63" customFormat="1" ht="15" customHeight="1" x14ac:dyDescent="0.5">
      <c r="B87" s="62" t="s">
        <v>47</v>
      </c>
      <c r="C87" s="18" t="s">
        <v>143</v>
      </c>
      <c r="D87" s="22" t="s">
        <v>364</v>
      </c>
      <c r="E87" s="22" t="str">
        <f t="shared" ref="E87:X87" si="10">IFERROR((E47/D47-1)*100,"")</f>
        <v/>
      </c>
      <c r="F87" s="22" t="str">
        <f t="shared" si="10"/>
        <v/>
      </c>
      <c r="G87" s="22" t="str">
        <f t="shared" si="10"/>
        <v/>
      </c>
      <c r="H87" s="22" t="str">
        <f t="shared" si="10"/>
        <v/>
      </c>
      <c r="I87" s="22" t="str">
        <f t="shared" si="10"/>
        <v/>
      </c>
      <c r="J87" s="22" t="str">
        <f t="shared" si="10"/>
        <v/>
      </c>
      <c r="K87" s="22" t="str">
        <f t="shared" si="10"/>
        <v/>
      </c>
      <c r="L87" s="22" t="str">
        <f t="shared" si="10"/>
        <v/>
      </c>
      <c r="M87" s="22" t="str">
        <f t="shared" si="10"/>
        <v/>
      </c>
      <c r="N87" s="22" t="str">
        <f t="shared" si="10"/>
        <v/>
      </c>
      <c r="O87" s="22" t="str">
        <f t="shared" si="10"/>
        <v/>
      </c>
      <c r="P87" s="22" t="str">
        <f t="shared" si="10"/>
        <v/>
      </c>
      <c r="Q87" s="22" t="str">
        <f t="shared" si="10"/>
        <v/>
      </c>
      <c r="R87" s="22" t="str">
        <f t="shared" si="10"/>
        <v/>
      </c>
      <c r="S87" s="22" t="str">
        <f t="shared" si="10"/>
        <v/>
      </c>
      <c r="T87" s="22" t="str">
        <f t="shared" si="10"/>
        <v/>
      </c>
      <c r="U87" s="22">
        <f t="shared" si="10"/>
        <v>0.73394936952546619</v>
      </c>
      <c r="V87" s="22">
        <f t="shared" si="10"/>
        <v>6.8430635635752468</v>
      </c>
      <c r="W87" s="22">
        <f t="shared" si="10"/>
        <v>-13.584700127430427</v>
      </c>
      <c r="X87" s="22">
        <f t="shared" si="10"/>
        <v>-12.496162474908489</v>
      </c>
      <c r="Y87" s="22">
        <f t="shared" ref="Y87:AA87" si="11">IFERROR((Y47/X47-1)*100,"")</f>
        <v>5.1053473706855979</v>
      </c>
      <c r="Z87" s="22">
        <f t="shared" si="11"/>
        <v>24.779411764705884</v>
      </c>
      <c r="AA87" s="22">
        <f t="shared" si="11"/>
        <v>5.9717811709673052</v>
      </c>
    </row>
    <row r="88" spans="1:27" s="65" customFormat="1" ht="15" customHeight="1" x14ac:dyDescent="0.5">
      <c r="B88" s="64" t="s">
        <v>49</v>
      </c>
      <c r="C88" s="20" t="s">
        <v>144</v>
      </c>
      <c r="D88" s="23" t="s">
        <v>364</v>
      </c>
      <c r="E88" s="23" t="str">
        <f t="shared" ref="E88:X88" si="12">IFERROR((E48/D48-1)*100,"")</f>
        <v/>
      </c>
      <c r="F88" s="23" t="str">
        <f t="shared" si="12"/>
        <v/>
      </c>
      <c r="G88" s="23" t="str">
        <f t="shared" si="12"/>
        <v/>
      </c>
      <c r="H88" s="23" t="str">
        <f t="shared" si="12"/>
        <v/>
      </c>
      <c r="I88" s="23" t="str">
        <f t="shared" si="12"/>
        <v/>
      </c>
      <c r="J88" s="23" t="str">
        <f t="shared" si="12"/>
        <v/>
      </c>
      <c r="K88" s="23" t="str">
        <f t="shared" si="12"/>
        <v/>
      </c>
      <c r="L88" s="23" t="str">
        <f t="shared" si="12"/>
        <v/>
      </c>
      <c r="M88" s="23" t="str">
        <f t="shared" si="12"/>
        <v/>
      </c>
      <c r="N88" s="23" t="str">
        <f t="shared" si="12"/>
        <v/>
      </c>
      <c r="O88" s="23" t="str">
        <f t="shared" si="12"/>
        <v/>
      </c>
      <c r="P88" s="23" t="str">
        <f t="shared" si="12"/>
        <v/>
      </c>
      <c r="Q88" s="23" t="str">
        <f t="shared" si="12"/>
        <v/>
      </c>
      <c r="R88" s="23" t="str">
        <f t="shared" si="12"/>
        <v/>
      </c>
      <c r="S88" s="23" t="str">
        <f t="shared" si="12"/>
        <v/>
      </c>
      <c r="T88" s="23" t="str">
        <f t="shared" si="12"/>
        <v/>
      </c>
      <c r="U88" s="23">
        <f t="shared" si="12"/>
        <v>9.4907130017974914</v>
      </c>
      <c r="V88" s="23">
        <f t="shared" si="12"/>
        <v>12.472273027979931</v>
      </c>
      <c r="W88" s="23">
        <f t="shared" si="12"/>
        <v>-13.150965977090101</v>
      </c>
      <c r="X88" s="23">
        <f t="shared" si="12"/>
        <v>-9.3773296190214577</v>
      </c>
      <c r="Y88" s="23">
        <f t="shared" ref="Y88:AA88" si="13">IFERROR((Y48/X48-1)*100,"")</f>
        <v>8.8161318300086666</v>
      </c>
      <c r="Z88" s="23">
        <f t="shared" si="13"/>
        <v>66.265302835051543</v>
      </c>
      <c r="AA88" s="23">
        <f t="shared" si="13"/>
        <v>27.308415608838743</v>
      </c>
    </row>
    <row r="89" spans="1:27" s="65" customFormat="1" ht="15" customHeight="1" x14ac:dyDescent="0.5">
      <c r="B89" s="64" t="s">
        <v>51</v>
      </c>
      <c r="C89" s="20" t="s">
        <v>145</v>
      </c>
      <c r="D89" s="23" t="s">
        <v>364</v>
      </c>
      <c r="E89" s="23" t="str">
        <f t="shared" ref="E89:X89" si="14">IFERROR((E49/D49-1)*100,"")</f>
        <v/>
      </c>
      <c r="F89" s="23" t="str">
        <f t="shared" si="14"/>
        <v/>
      </c>
      <c r="G89" s="23" t="str">
        <f t="shared" si="14"/>
        <v/>
      </c>
      <c r="H89" s="23" t="str">
        <f t="shared" si="14"/>
        <v/>
      </c>
      <c r="I89" s="23" t="str">
        <f t="shared" si="14"/>
        <v/>
      </c>
      <c r="J89" s="23" t="str">
        <f t="shared" si="14"/>
        <v/>
      </c>
      <c r="K89" s="23" t="str">
        <f t="shared" si="14"/>
        <v/>
      </c>
      <c r="L89" s="23" t="str">
        <f t="shared" si="14"/>
        <v/>
      </c>
      <c r="M89" s="23" t="str">
        <f t="shared" si="14"/>
        <v/>
      </c>
      <c r="N89" s="23" t="str">
        <f t="shared" si="14"/>
        <v/>
      </c>
      <c r="O89" s="23" t="str">
        <f t="shared" si="14"/>
        <v/>
      </c>
      <c r="P89" s="23" t="str">
        <f t="shared" si="14"/>
        <v/>
      </c>
      <c r="Q89" s="23" t="str">
        <f t="shared" si="14"/>
        <v/>
      </c>
      <c r="R89" s="23" t="str">
        <f t="shared" si="14"/>
        <v/>
      </c>
      <c r="S89" s="23" t="str">
        <f t="shared" si="14"/>
        <v/>
      </c>
      <c r="T89" s="23" t="str">
        <f t="shared" si="14"/>
        <v/>
      </c>
      <c r="U89" s="23">
        <f t="shared" si="14"/>
        <v>-21.312245537112428</v>
      </c>
      <c r="V89" s="23">
        <f t="shared" si="14"/>
        <v>14.872695346795428</v>
      </c>
      <c r="W89" s="23">
        <f t="shared" si="14"/>
        <v>8.7473156764495297</v>
      </c>
      <c r="X89" s="23">
        <f t="shared" si="14"/>
        <v>5.6214149139579339</v>
      </c>
      <c r="Y89" s="23">
        <f t="shared" ref="Y89:AA89" si="15">IFERROR((Y49/X49-1)*100,"")</f>
        <v>-2.6527427679750359</v>
      </c>
      <c r="Z89" s="23">
        <f t="shared" si="15"/>
        <v>-14.951338199513387</v>
      </c>
      <c r="AA89" s="23">
        <f t="shared" si="15"/>
        <v>6.6720801190959467</v>
      </c>
    </row>
    <row r="90" spans="1:27" s="65" customFormat="1" ht="15" customHeight="1" x14ac:dyDescent="0.5">
      <c r="B90" s="64" t="s">
        <v>52</v>
      </c>
      <c r="C90" s="20" t="s">
        <v>146</v>
      </c>
      <c r="D90" s="23" t="s">
        <v>364</v>
      </c>
      <c r="E90" s="23" t="str">
        <f t="shared" ref="E90:X90" si="16">IFERROR((E50/D50-1)*100,"")</f>
        <v/>
      </c>
      <c r="F90" s="23" t="str">
        <f t="shared" si="16"/>
        <v/>
      </c>
      <c r="G90" s="23" t="str">
        <f t="shared" si="16"/>
        <v/>
      </c>
      <c r="H90" s="23" t="str">
        <f t="shared" si="16"/>
        <v/>
      </c>
      <c r="I90" s="23" t="str">
        <f t="shared" si="16"/>
        <v/>
      </c>
      <c r="J90" s="23" t="str">
        <f t="shared" si="16"/>
        <v/>
      </c>
      <c r="K90" s="23" t="str">
        <f t="shared" si="16"/>
        <v/>
      </c>
      <c r="L90" s="23" t="str">
        <f t="shared" si="16"/>
        <v/>
      </c>
      <c r="M90" s="23" t="str">
        <f t="shared" si="16"/>
        <v/>
      </c>
      <c r="N90" s="23" t="str">
        <f t="shared" si="16"/>
        <v/>
      </c>
      <c r="O90" s="23" t="str">
        <f t="shared" si="16"/>
        <v/>
      </c>
      <c r="P90" s="23" t="str">
        <f t="shared" si="16"/>
        <v/>
      </c>
      <c r="Q90" s="23" t="str">
        <f t="shared" si="16"/>
        <v/>
      </c>
      <c r="R90" s="23" t="str">
        <f t="shared" si="16"/>
        <v/>
      </c>
      <c r="S90" s="23" t="str">
        <f t="shared" si="16"/>
        <v/>
      </c>
      <c r="T90" s="23" t="str">
        <f t="shared" si="16"/>
        <v/>
      </c>
      <c r="U90" s="23">
        <f t="shared" si="16"/>
        <v>-100</v>
      </c>
      <c r="V90" s="23" t="str">
        <f t="shared" si="16"/>
        <v/>
      </c>
      <c r="W90" s="23" t="str">
        <f t="shared" si="16"/>
        <v/>
      </c>
      <c r="X90" s="23" t="str">
        <f t="shared" si="16"/>
        <v/>
      </c>
      <c r="Y90" s="23" t="str">
        <f t="shared" ref="Y90:AA90" si="17">IFERROR((Y50/X50-1)*100,"")</f>
        <v/>
      </c>
      <c r="Z90" s="23" t="str">
        <f t="shared" si="17"/>
        <v/>
      </c>
      <c r="AA90" s="23" t="str">
        <f t="shared" si="17"/>
        <v/>
      </c>
    </row>
    <row r="91" spans="1:27" s="58" customFormat="1" ht="15" customHeight="1" x14ac:dyDescent="0.4">
      <c r="B91" s="61" t="s">
        <v>171</v>
      </c>
      <c r="C91" s="13" t="s">
        <v>147</v>
      </c>
      <c r="D91" s="11" t="s">
        <v>364</v>
      </c>
      <c r="E91" s="11" t="str">
        <f t="shared" ref="E91:X91" si="18">IFERROR((E51/D51-1)*100,"")</f>
        <v/>
      </c>
      <c r="F91" s="11" t="str">
        <f t="shared" si="18"/>
        <v/>
      </c>
      <c r="G91" s="11" t="str">
        <f t="shared" si="18"/>
        <v/>
      </c>
      <c r="H91" s="11" t="str">
        <f t="shared" si="18"/>
        <v/>
      </c>
      <c r="I91" s="11" t="str">
        <f t="shared" si="18"/>
        <v/>
      </c>
      <c r="J91" s="11" t="str">
        <f t="shared" si="18"/>
        <v/>
      </c>
      <c r="K91" s="11" t="str">
        <f t="shared" si="18"/>
        <v/>
      </c>
      <c r="L91" s="11" t="str">
        <f t="shared" si="18"/>
        <v/>
      </c>
      <c r="M91" s="11" t="str">
        <f t="shared" si="18"/>
        <v/>
      </c>
      <c r="N91" s="11" t="str">
        <f t="shared" si="18"/>
        <v/>
      </c>
      <c r="O91" s="11" t="str">
        <f t="shared" si="18"/>
        <v/>
      </c>
      <c r="P91" s="11" t="str">
        <f t="shared" si="18"/>
        <v/>
      </c>
      <c r="Q91" s="11" t="str">
        <f t="shared" si="18"/>
        <v/>
      </c>
      <c r="R91" s="11" t="str">
        <f t="shared" si="18"/>
        <v/>
      </c>
      <c r="S91" s="11" t="str">
        <f t="shared" si="18"/>
        <v/>
      </c>
      <c r="T91" s="11" t="str">
        <f t="shared" si="18"/>
        <v/>
      </c>
      <c r="U91" s="11">
        <f t="shared" si="18"/>
        <v>-100</v>
      </c>
      <c r="V91" s="11" t="str">
        <f t="shared" si="18"/>
        <v/>
      </c>
      <c r="W91" s="11" t="str">
        <f t="shared" si="18"/>
        <v/>
      </c>
      <c r="X91" s="11" t="str">
        <f t="shared" si="18"/>
        <v/>
      </c>
      <c r="Y91" s="11" t="str">
        <f t="shared" ref="Y91:AA91" si="19">IFERROR((Y51/X51-1)*100,"")</f>
        <v/>
      </c>
      <c r="Z91" s="11" t="str">
        <f t="shared" si="19"/>
        <v/>
      </c>
      <c r="AA91" s="11" t="str">
        <f t="shared" si="19"/>
        <v/>
      </c>
    </row>
    <row r="92" spans="1:27" s="58" customFormat="1" ht="15" customHeight="1" x14ac:dyDescent="0.4">
      <c r="B92" s="61" t="s">
        <v>172</v>
      </c>
      <c r="C92" s="13" t="s">
        <v>148</v>
      </c>
      <c r="D92" s="11" t="s">
        <v>364</v>
      </c>
      <c r="E92" s="11" t="str">
        <f t="shared" ref="E92:X92" si="20">IFERROR((E52/D52-1)*100,"")</f>
        <v/>
      </c>
      <c r="F92" s="11" t="str">
        <f t="shared" si="20"/>
        <v/>
      </c>
      <c r="G92" s="11" t="str">
        <f t="shared" si="20"/>
        <v/>
      </c>
      <c r="H92" s="11" t="str">
        <f t="shared" si="20"/>
        <v/>
      </c>
      <c r="I92" s="11" t="str">
        <f t="shared" si="20"/>
        <v/>
      </c>
      <c r="J92" s="11" t="str">
        <f t="shared" si="20"/>
        <v/>
      </c>
      <c r="K92" s="11" t="str">
        <f t="shared" si="20"/>
        <v/>
      </c>
      <c r="L92" s="11" t="str">
        <f t="shared" si="20"/>
        <v/>
      </c>
      <c r="M92" s="11" t="str">
        <f t="shared" si="20"/>
        <v/>
      </c>
      <c r="N92" s="11" t="str">
        <f t="shared" si="20"/>
        <v/>
      </c>
      <c r="O92" s="11" t="str">
        <f t="shared" si="20"/>
        <v/>
      </c>
      <c r="P92" s="11" t="str">
        <f t="shared" si="20"/>
        <v/>
      </c>
      <c r="Q92" s="11" t="str">
        <f t="shared" si="20"/>
        <v/>
      </c>
      <c r="R92" s="11" t="str">
        <f t="shared" si="20"/>
        <v/>
      </c>
      <c r="S92" s="11" t="str">
        <f t="shared" si="20"/>
        <v/>
      </c>
      <c r="T92" s="11" t="str">
        <f t="shared" si="20"/>
        <v/>
      </c>
      <c r="U92" s="11" t="str">
        <f t="shared" si="20"/>
        <v/>
      </c>
      <c r="V92" s="11" t="str">
        <f t="shared" si="20"/>
        <v/>
      </c>
      <c r="W92" s="11" t="str">
        <f t="shared" si="20"/>
        <v/>
      </c>
      <c r="X92" s="11" t="str">
        <f t="shared" si="20"/>
        <v/>
      </c>
      <c r="Y92" s="11" t="str">
        <f t="shared" ref="Y92:AA92" si="21">IFERROR((Y52/X52-1)*100,"")</f>
        <v/>
      </c>
      <c r="Z92" s="11" t="str">
        <f t="shared" si="21"/>
        <v/>
      </c>
      <c r="AA92" s="11" t="str">
        <f t="shared" si="21"/>
        <v/>
      </c>
    </row>
    <row r="93" spans="1:27" s="65" customFormat="1" ht="15" customHeight="1" x14ac:dyDescent="0.5">
      <c r="B93" s="64" t="s">
        <v>53</v>
      </c>
      <c r="C93" s="20" t="s">
        <v>149</v>
      </c>
      <c r="D93" s="23" t="s">
        <v>364</v>
      </c>
      <c r="E93" s="23" t="str">
        <f t="shared" ref="E93:X93" si="22">IFERROR((E53/D53-1)*100,"")</f>
        <v/>
      </c>
      <c r="F93" s="23" t="str">
        <f t="shared" si="22"/>
        <v/>
      </c>
      <c r="G93" s="23" t="str">
        <f t="shared" si="22"/>
        <v/>
      </c>
      <c r="H93" s="23" t="str">
        <f t="shared" si="22"/>
        <v/>
      </c>
      <c r="I93" s="23" t="str">
        <f t="shared" si="22"/>
        <v/>
      </c>
      <c r="J93" s="23" t="str">
        <f t="shared" si="22"/>
        <v/>
      </c>
      <c r="K93" s="23" t="str">
        <f t="shared" si="22"/>
        <v/>
      </c>
      <c r="L93" s="23" t="str">
        <f t="shared" si="22"/>
        <v/>
      </c>
      <c r="M93" s="23" t="str">
        <f t="shared" si="22"/>
        <v/>
      </c>
      <c r="N93" s="23" t="str">
        <f t="shared" si="22"/>
        <v/>
      </c>
      <c r="O93" s="23" t="str">
        <f t="shared" si="22"/>
        <v/>
      </c>
      <c r="P93" s="23" t="str">
        <f t="shared" si="22"/>
        <v/>
      </c>
      <c r="Q93" s="23" t="str">
        <f t="shared" si="22"/>
        <v/>
      </c>
      <c r="R93" s="23" t="str">
        <f t="shared" si="22"/>
        <v/>
      </c>
      <c r="S93" s="23" t="str">
        <f t="shared" si="22"/>
        <v/>
      </c>
      <c r="T93" s="23" t="str">
        <f t="shared" si="22"/>
        <v/>
      </c>
      <c r="U93" s="23">
        <f t="shared" si="22"/>
        <v>-51.826484018264843</v>
      </c>
      <c r="V93" s="23">
        <f t="shared" si="22"/>
        <v>1.3245033112582849</v>
      </c>
      <c r="W93" s="23">
        <f t="shared" si="22"/>
        <v>131.6</v>
      </c>
      <c r="X93" s="23">
        <f t="shared" si="22"/>
        <v>11.948790896159323</v>
      </c>
      <c r="Y93" s="23">
        <f t="shared" ref="Y93:AA93" si="23">IFERROR((Y53/X53-1)*100,"")</f>
        <v>-26.020408163265309</v>
      </c>
      <c r="Z93" s="23">
        <f t="shared" si="23"/>
        <v>56.047700170357764</v>
      </c>
      <c r="AA93" s="23">
        <f t="shared" si="23"/>
        <v>-34.638196915776987</v>
      </c>
    </row>
    <row r="94" spans="1:27" s="65" customFormat="1" ht="15" customHeight="1" x14ac:dyDescent="0.5">
      <c r="B94" s="64" t="s">
        <v>173</v>
      </c>
      <c r="C94" s="20" t="s">
        <v>150</v>
      </c>
      <c r="D94" s="23" t="s">
        <v>364</v>
      </c>
      <c r="E94" s="23" t="str">
        <f t="shared" ref="E94:X94" si="24">IFERROR((E54/D54-1)*100,"")</f>
        <v/>
      </c>
      <c r="F94" s="23" t="str">
        <f t="shared" si="24"/>
        <v/>
      </c>
      <c r="G94" s="23" t="str">
        <f t="shared" si="24"/>
        <v/>
      </c>
      <c r="H94" s="23" t="str">
        <f t="shared" si="24"/>
        <v/>
      </c>
      <c r="I94" s="23" t="str">
        <f t="shared" si="24"/>
        <v/>
      </c>
      <c r="J94" s="23" t="str">
        <f t="shared" si="24"/>
        <v/>
      </c>
      <c r="K94" s="23" t="str">
        <f t="shared" si="24"/>
        <v/>
      </c>
      <c r="L94" s="23" t="str">
        <f t="shared" si="24"/>
        <v/>
      </c>
      <c r="M94" s="23" t="str">
        <f t="shared" si="24"/>
        <v/>
      </c>
      <c r="N94" s="23" t="str">
        <f t="shared" si="24"/>
        <v/>
      </c>
      <c r="O94" s="23" t="str">
        <f t="shared" si="24"/>
        <v/>
      </c>
      <c r="P94" s="23" t="str">
        <f t="shared" si="24"/>
        <v/>
      </c>
      <c r="Q94" s="23" t="str">
        <f t="shared" si="24"/>
        <v/>
      </c>
      <c r="R94" s="23" t="str">
        <f t="shared" si="24"/>
        <v/>
      </c>
      <c r="S94" s="23" t="str">
        <f t="shared" si="24"/>
        <v/>
      </c>
      <c r="T94" s="23" t="str">
        <f t="shared" si="24"/>
        <v/>
      </c>
      <c r="U94" s="23" t="str">
        <f t="shared" si="24"/>
        <v/>
      </c>
      <c r="V94" s="23" t="str">
        <f t="shared" si="24"/>
        <v/>
      </c>
      <c r="W94" s="23" t="str">
        <f t="shared" si="24"/>
        <v/>
      </c>
      <c r="X94" s="23" t="str">
        <f t="shared" si="24"/>
        <v/>
      </c>
      <c r="Y94" s="23" t="str">
        <f t="shared" ref="Y94:AA94" si="25">IFERROR((Y54/X54-1)*100,"")</f>
        <v/>
      </c>
      <c r="Z94" s="23" t="str">
        <f t="shared" si="25"/>
        <v/>
      </c>
      <c r="AA94" s="23" t="str">
        <f t="shared" si="25"/>
        <v/>
      </c>
    </row>
    <row r="95" spans="1:27" s="65" customFormat="1" ht="15" customHeight="1" x14ac:dyDescent="0.5">
      <c r="B95" s="64" t="s">
        <v>174</v>
      </c>
      <c r="C95" s="20" t="s">
        <v>151</v>
      </c>
      <c r="D95" s="23" t="s">
        <v>364</v>
      </c>
      <c r="E95" s="23" t="str">
        <f t="shared" ref="E95:X95" si="26">IFERROR((E55/D55-1)*100,"")</f>
        <v/>
      </c>
      <c r="F95" s="23" t="str">
        <f t="shared" si="26"/>
        <v/>
      </c>
      <c r="G95" s="23" t="str">
        <f t="shared" si="26"/>
        <v/>
      </c>
      <c r="H95" s="23" t="str">
        <f t="shared" si="26"/>
        <v/>
      </c>
      <c r="I95" s="23" t="str">
        <f t="shared" si="26"/>
        <v/>
      </c>
      <c r="J95" s="23" t="str">
        <f t="shared" si="26"/>
        <v/>
      </c>
      <c r="K95" s="23" t="str">
        <f t="shared" si="26"/>
        <v/>
      </c>
      <c r="L95" s="23" t="str">
        <f t="shared" si="26"/>
        <v/>
      </c>
      <c r="M95" s="23" t="str">
        <f t="shared" si="26"/>
        <v/>
      </c>
      <c r="N95" s="23" t="str">
        <f t="shared" si="26"/>
        <v/>
      </c>
      <c r="O95" s="23" t="str">
        <f t="shared" si="26"/>
        <v/>
      </c>
      <c r="P95" s="23" t="str">
        <f t="shared" si="26"/>
        <v/>
      </c>
      <c r="Q95" s="23" t="str">
        <f t="shared" si="26"/>
        <v/>
      </c>
      <c r="R95" s="23" t="str">
        <f t="shared" si="26"/>
        <v/>
      </c>
      <c r="S95" s="23" t="str">
        <f t="shared" si="26"/>
        <v/>
      </c>
      <c r="T95" s="23" t="str">
        <f t="shared" si="26"/>
        <v/>
      </c>
      <c r="U95" s="23">
        <f t="shared" si="26"/>
        <v>-66.071428571428569</v>
      </c>
      <c r="V95" s="23">
        <f t="shared" si="26"/>
        <v>21.052631578947366</v>
      </c>
      <c r="W95" s="23">
        <f t="shared" si="26"/>
        <v>26.315789473684205</v>
      </c>
      <c r="X95" s="23">
        <f t="shared" si="26"/>
        <v>346.2962962962963</v>
      </c>
      <c r="Y95" s="23">
        <f t="shared" ref="Y95:AA95" si="27">IFERROR((Y55/X55-1)*100,"")</f>
        <v>-50</v>
      </c>
      <c r="Z95" s="23">
        <f t="shared" si="27"/>
        <v>-16.535433070866144</v>
      </c>
      <c r="AA95" s="23">
        <f t="shared" si="27"/>
        <v>168.75</v>
      </c>
    </row>
    <row r="96" spans="1:27" s="65" customFormat="1" ht="15" customHeight="1" x14ac:dyDescent="0.5">
      <c r="B96" s="64" t="s">
        <v>175</v>
      </c>
      <c r="C96" s="20" t="s">
        <v>152</v>
      </c>
      <c r="D96" s="23" t="s">
        <v>364</v>
      </c>
      <c r="E96" s="23" t="str">
        <f t="shared" ref="E96:X96" si="28">IFERROR((E56/D56-1)*100,"")</f>
        <v/>
      </c>
      <c r="F96" s="23" t="str">
        <f t="shared" si="28"/>
        <v/>
      </c>
      <c r="G96" s="23" t="str">
        <f t="shared" si="28"/>
        <v/>
      </c>
      <c r="H96" s="23" t="str">
        <f t="shared" si="28"/>
        <v/>
      </c>
      <c r="I96" s="23" t="str">
        <f t="shared" si="28"/>
        <v/>
      </c>
      <c r="J96" s="23" t="str">
        <f t="shared" si="28"/>
        <v/>
      </c>
      <c r="K96" s="23" t="str">
        <f t="shared" si="28"/>
        <v/>
      </c>
      <c r="L96" s="23" t="str">
        <f t="shared" si="28"/>
        <v/>
      </c>
      <c r="M96" s="23" t="str">
        <f t="shared" si="28"/>
        <v/>
      </c>
      <c r="N96" s="23" t="str">
        <f t="shared" si="28"/>
        <v/>
      </c>
      <c r="O96" s="23" t="str">
        <f t="shared" si="28"/>
        <v/>
      </c>
      <c r="P96" s="23" t="str">
        <f t="shared" si="28"/>
        <v/>
      </c>
      <c r="Q96" s="23" t="str">
        <f t="shared" si="28"/>
        <v/>
      </c>
      <c r="R96" s="23" t="str">
        <f t="shared" si="28"/>
        <v/>
      </c>
      <c r="S96" s="23" t="str">
        <f t="shared" si="28"/>
        <v/>
      </c>
      <c r="T96" s="23" t="str">
        <f t="shared" si="28"/>
        <v/>
      </c>
      <c r="U96" s="23">
        <f t="shared" si="28"/>
        <v>0.18324401008826818</v>
      </c>
      <c r="V96" s="23">
        <f t="shared" si="28"/>
        <v>3.346712751328651</v>
      </c>
      <c r="W96" s="23">
        <f t="shared" si="28"/>
        <v>-16.981411416351378</v>
      </c>
      <c r="X96" s="23">
        <f t="shared" si="28"/>
        <v>-17.598466433469685</v>
      </c>
      <c r="Y96" s="23">
        <f t="shared" ref="Y96:AA96" si="29">IFERROR((Y56/X56-1)*100,"")</f>
        <v>5.5007388340721608</v>
      </c>
      <c r="Z96" s="23">
        <f t="shared" si="29"/>
        <v>8.882140402988048</v>
      </c>
      <c r="AA96" s="23">
        <f t="shared" si="29"/>
        <v>-10.541730368951363</v>
      </c>
    </row>
    <row r="97" spans="2:27" s="63" customFormat="1" ht="15" customHeight="1" x14ac:dyDescent="0.5">
      <c r="B97" s="62" t="s">
        <v>55</v>
      </c>
      <c r="C97" s="18" t="s">
        <v>153</v>
      </c>
      <c r="D97" s="22" t="s">
        <v>364</v>
      </c>
      <c r="E97" s="22" t="str">
        <f t="shared" ref="E97:X97" si="30">IFERROR((E57/D57-1)*100,"")</f>
        <v/>
      </c>
      <c r="F97" s="22" t="str">
        <f t="shared" si="30"/>
        <v/>
      </c>
      <c r="G97" s="22" t="str">
        <f t="shared" si="30"/>
        <v/>
      </c>
      <c r="H97" s="22" t="str">
        <f t="shared" si="30"/>
        <v/>
      </c>
      <c r="I97" s="22" t="str">
        <f t="shared" si="30"/>
        <v/>
      </c>
      <c r="J97" s="22" t="str">
        <f t="shared" si="30"/>
        <v/>
      </c>
      <c r="K97" s="22" t="str">
        <f t="shared" si="30"/>
        <v/>
      </c>
      <c r="L97" s="22" t="str">
        <f t="shared" si="30"/>
        <v/>
      </c>
      <c r="M97" s="22" t="str">
        <f t="shared" si="30"/>
        <v/>
      </c>
      <c r="N97" s="22" t="str">
        <f t="shared" si="30"/>
        <v/>
      </c>
      <c r="O97" s="22" t="str">
        <f t="shared" si="30"/>
        <v/>
      </c>
      <c r="P97" s="22" t="str">
        <f t="shared" si="30"/>
        <v/>
      </c>
      <c r="Q97" s="22" t="str">
        <f t="shared" si="30"/>
        <v/>
      </c>
      <c r="R97" s="22" t="str">
        <f t="shared" si="30"/>
        <v/>
      </c>
      <c r="S97" s="22" t="str">
        <f t="shared" si="30"/>
        <v/>
      </c>
      <c r="T97" s="22" t="str">
        <f t="shared" si="30"/>
        <v/>
      </c>
      <c r="U97" s="22">
        <f t="shared" si="30"/>
        <v>41.711229946524057</v>
      </c>
      <c r="V97" s="22">
        <f t="shared" si="30"/>
        <v>2.3538344722854987</v>
      </c>
      <c r="W97" s="22">
        <f t="shared" si="30"/>
        <v>4.4454323182929523</v>
      </c>
      <c r="X97" s="22">
        <f t="shared" si="30"/>
        <v>-14.832943179399882</v>
      </c>
      <c r="Y97" s="22">
        <f t="shared" ref="Y97:AA97" si="31">IFERROR((Y57/X57-1)*100,"")</f>
        <v>6.7083854818523081</v>
      </c>
      <c r="Z97" s="22">
        <f t="shared" si="31"/>
        <v>26.934042957612615</v>
      </c>
      <c r="AA97" s="22">
        <f t="shared" si="31"/>
        <v>-5.0014841199168769</v>
      </c>
    </row>
    <row r="98" spans="2:27" s="63" customFormat="1" ht="15" customHeight="1" x14ac:dyDescent="0.5">
      <c r="B98" s="62" t="s">
        <v>65</v>
      </c>
      <c r="C98" s="18" t="s">
        <v>154</v>
      </c>
      <c r="D98" s="22" t="s">
        <v>364</v>
      </c>
      <c r="E98" s="22" t="str">
        <f t="shared" ref="E98:X98" si="32">IFERROR((E58/D58-1)*100,"")</f>
        <v/>
      </c>
      <c r="F98" s="22" t="str">
        <f t="shared" si="32"/>
        <v/>
      </c>
      <c r="G98" s="22" t="str">
        <f t="shared" si="32"/>
        <v/>
      </c>
      <c r="H98" s="22" t="str">
        <f t="shared" si="32"/>
        <v/>
      </c>
      <c r="I98" s="22" t="str">
        <f t="shared" si="32"/>
        <v/>
      </c>
      <c r="J98" s="22" t="str">
        <f t="shared" si="32"/>
        <v/>
      </c>
      <c r="K98" s="22" t="str">
        <f t="shared" si="32"/>
        <v/>
      </c>
      <c r="L98" s="22" t="str">
        <f t="shared" si="32"/>
        <v/>
      </c>
      <c r="M98" s="22" t="str">
        <f t="shared" si="32"/>
        <v/>
      </c>
      <c r="N98" s="22" t="str">
        <f t="shared" si="32"/>
        <v/>
      </c>
      <c r="O98" s="22" t="str">
        <f t="shared" si="32"/>
        <v/>
      </c>
      <c r="P98" s="22" t="str">
        <f t="shared" si="32"/>
        <v/>
      </c>
      <c r="Q98" s="22" t="str">
        <f t="shared" si="32"/>
        <v/>
      </c>
      <c r="R98" s="22" t="str">
        <f t="shared" si="32"/>
        <v/>
      </c>
      <c r="S98" s="22" t="str">
        <f t="shared" si="32"/>
        <v/>
      </c>
      <c r="T98" s="22" t="str">
        <f t="shared" si="32"/>
        <v/>
      </c>
      <c r="U98" s="22">
        <f t="shared" si="32"/>
        <v>6.95237740157022</v>
      </c>
      <c r="V98" s="22">
        <f t="shared" si="32"/>
        <v>11.272998322626581</v>
      </c>
      <c r="W98" s="22">
        <f t="shared" si="32"/>
        <v>10.854865034412398</v>
      </c>
      <c r="X98" s="22">
        <f t="shared" si="32"/>
        <v>3.0602660840284734</v>
      </c>
      <c r="Y98" s="22">
        <f t="shared" ref="Y98:AA98" si="33">IFERROR((Y58/X58-1)*100,"")</f>
        <v>1.6184593808866721</v>
      </c>
      <c r="Z98" s="22">
        <f t="shared" si="33"/>
        <v>7.010576630740073</v>
      </c>
      <c r="AA98" s="22">
        <f t="shared" si="33"/>
        <v>6.8951652243840922</v>
      </c>
    </row>
    <row r="99" spans="2:27" s="65" customFormat="1" ht="15" customHeight="1" x14ac:dyDescent="0.5">
      <c r="B99" s="64" t="s">
        <v>67</v>
      </c>
      <c r="C99" s="20" t="s">
        <v>60</v>
      </c>
      <c r="D99" s="23" t="s">
        <v>364</v>
      </c>
      <c r="E99" s="23" t="str">
        <f t="shared" ref="E99:X99" si="34">IFERROR((E59/D59-1)*100,"")</f>
        <v/>
      </c>
      <c r="F99" s="23" t="str">
        <f t="shared" si="34"/>
        <v/>
      </c>
      <c r="G99" s="23" t="str">
        <f t="shared" si="34"/>
        <v/>
      </c>
      <c r="H99" s="23" t="str">
        <f t="shared" si="34"/>
        <v/>
      </c>
      <c r="I99" s="23" t="str">
        <f t="shared" si="34"/>
        <v/>
      </c>
      <c r="J99" s="23" t="str">
        <f t="shared" si="34"/>
        <v/>
      </c>
      <c r="K99" s="23" t="str">
        <f t="shared" si="34"/>
        <v/>
      </c>
      <c r="L99" s="23" t="str">
        <f t="shared" si="34"/>
        <v/>
      </c>
      <c r="M99" s="23" t="str">
        <f t="shared" si="34"/>
        <v/>
      </c>
      <c r="N99" s="23" t="str">
        <f t="shared" si="34"/>
        <v/>
      </c>
      <c r="O99" s="23" t="str">
        <f t="shared" si="34"/>
        <v/>
      </c>
      <c r="P99" s="23" t="str">
        <f t="shared" si="34"/>
        <v/>
      </c>
      <c r="Q99" s="23" t="str">
        <f t="shared" si="34"/>
        <v/>
      </c>
      <c r="R99" s="23" t="str">
        <f t="shared" si="34"/>
        <v/>
      </c>
      <c r="S99" s="23" t="str">
        <f t="shared" si="34"/>
        <v/>
      </c>
      <c r="T99" s="23" t="str">
        <f t="shared" si="34"/>
        <v/>
      </c>
      <c r="U99" s="23">
        <f t="shared" si="34"/>
        <v>6.5585913620076486</v>
      </c>
      <c r="V99" s="23">
        <f t="shared" si="34"/>
        <v>-3.124723235348581</v>
      </c>
      <c r="W99" s="23">
        <f t="shared" si="34"/>
        <v>13.948780874631673</v>
      </c>
      <c r="X99" s="23">
        <f t="shared" si="34"/>
        <v>-8.8974457611736284</v>
      </c>
      <c r="Y99" s="23">
        <f t="shared" ref="Y99:AA99" si="35">IFERROR((Y59/X59-1)*100,"")</f>
        <v>-2.8356611964956979</v>
      </c>
      <c r="Z99" s="23">
        <f t="shared" si="35"/>
        <v>-0.23345680417019565</v>
      </c>
      <c r="AA99" s="23">
        <f t="shared" si="35"/>
        <v>9.4527847908229887</v>
      </c>
    </row>
    <row r="100" spans="2:27" s="58" customFormat="1" ht="15" customHeight="1" x14ac:dyDescent="0.4">
      <c r="B100" s="61" t="s">
        <v>176</v>
      </c>
      <c r="C100" s="13" t="s">
        <v>155</v>
      </c>
      <c r="D100" s="11" t="s">
        <v>364</v>
      </c>
      <c r="E100" s="11" t="str">
        <f t="shared" ref="E100:X100" si="36">IFERROR((E60/D60-1)*100,"")</f>
        <v/>
      </c>
      <c r="F100" s="11" t="str">
        <f t="shared" si="36"/>
        <v/>
      </c>
      <c r="G100" s="11" t="str">
        <f t="shared" si="36"/>
        <v/>
      </c>
      <c r="H100" s="11" t="str">
        <f t="shared" si="36"/>
        <v/>
      </c>
      <c r="I100" s="11" t="str">
        <f t="shared" si="36"/>
        <v/>
      </c>
      <c r="J100" s="11" t="str">
        <f t="shared" si="36"/>
        <v/>
      </c>
      <c r="K100" s="11" t="str">
        <f t="shared" si="36"/>
        <v/>
      </c>
      <c r="L100" s="11" t="str">
        <f t="shared" si="36"/>
        <v/>
      </c>
      <c r="M100" s="11" t="str">
        <f t="shared" si="36"/>
        <v/>
      </c>
      <c r="N100" s="11" t="str">
        <f t="shared" si="36"/>
        <v/>
      </c>
      <c r="O100" s="11" t="str">
        <f t="shared" si="36"/>
        <v/>
      </c>
      <c r="P100" s="11" t="str">
        <f t="shared" si="36"/>
        <v/>
      </c>
      <c r="Q100" s="11" t="str">
        <f t="shared" si="36"/>
        <v/>
      </c>
      <c r="R100" s="11" t="str">
        <f t="shared" si="36"/>
        <v/>
      </c>
      <c r="S100" s="11" t="str">
        <f t="shared" si="36"/>
        <v/>
      </c>
      <c r="T100" s="11" t="str">
        <f t="shared" si="36"/>
        <v/>
      </c>
      <c r="U100" s="11">
        <f t="shared" si="36"/>
        <v>25.903442501284513</v>
      </c>
      <c r="V100" s="11">
        <f t="shared" si="36"/>
        <v>7.763228004456435</v>
      </c>
      <c r="W100" s="11">
        <f t="shared" si="36"/>
        <v>20.634730179680226</v>
      </c>
      <c r="X100" s="11">
        <f t="shared" si="36"/>
        <v>-16.421625446869793</v>
      </c>
      <c r="Y100" s="11">
        <f t="shared" ref="Y100:AA100" si="37">IFERROR((Y60/X60-1)*100,"")</f>
        <v>-15.775010734220697</v>
      </c>
      <c r="Z100" s="11">
        <f t="shared" si="37"/>
        <v>-31.704972622255788</v>
      </c>
      <c r="AA100" s="11">
        <f t="shared" si="37"/>
        <v>13.806364047654963</v>
      </c>
    </row>
    <row r="101" spans="2:27" s="58" customFormat="1" ht="15" customHeight="1" x14ac:dyDescent="0.4">
      <c r="B101" s="61" t="s">
        <v>177</v>
      </c>
      <c r="C101" s="13" t="s">
        <v>156</v>
      </c>
      <c r="D101" s="11" t="s">
        <v>364</v>
      </c>
      <c r="E101" s="11" t="str">
        <f t="shared" ref="E101:X101" si="38">IFERROR((E61/D61-1)*100,"")</f>
        <v/>
      </c>
      <c r="F101" s="11" t="str">
        <f t="shared" si="38"/>
        <v/>
      </c>
      <c r="G101" s="11" t="str">
        <f t="shared" si="38"/>
        <v/>
      </c>
      <c r="H101" s="11" t="str">
        <f t="shared" si="38"/>
        <v/>
      </c>
      <c r="I101" s="11" t="str">
        <f t="shared" si="38"/>
        <v/>
      </c>
      <c r="J101" s="11" t="str">
        <f t="shared" si="38"/>
        <v/>
      </c>
      <c r="K101" s="11" t="str">
        <f t="shared" si="38"/>
        <v/>
      </c>
      <c r="L101" s="11" t="str">
        <f t="shared" si="38"/>
        <v/>
      </c>
      <c r="M101" s="11" t="str">
        <f t="shared" si="38"/>
        <v/>
      </c>
      <c r="N101" s="11" t="str">
        <f t="shared" si="38"/>
        <v/>
      </c>
      <c r="O101" s="11" t="str">
        <f t="shared" si="38"/>
        <v/>
      </c>
      <c r="P101" s="11" t="str">
        <f t="shared" si="38"/>
        <v/>
      </c>
      <c r="Q101" s="11" t="str">
        <f t="shared" si="38"/>
        <v/>
      </c>
      <c r="R101" s="11" t="str">
        <f t="shared" si="38"/>
        <v/>
      </c>
      <c r="S101" s="11" t="str">
        <f t="shared" si="38"/>
        <v/>
      </c>
      <c r="T101" s="11" t="str">
        <f t="shared" si="38"/>
        <v/>
      </c>
      <c r="U101" s="11" t="str">
        <f t="shared" si="38"/>
        <v/>
      </c>
      <c r="V101" s="11" t="str">
        <f t="shared" si="38"/>
        <v/>
      </c>
      <c r="W101" s="11" t="str">
        <f t="shared" si="38"/>
        <v/>
      </c>
      <c r="X101" s="11" t="str">
        <f t="shared" si="38"/>
        <v/>
      </c>
      <c r="Y101" s="11" t="str">
        <f t="shared" ref="Y101:AA101" si="39">IFERROR((Y61/X61-1)*100,"")</f>
        <v/>
      </c>
      <c r="Z101" s="11" t="str">
        <f t="shared" si="39"/>
        <v/>
      </c>
      <c r="AA101" s="11" t="str">
        <f t="shared" si="39"/>
        <v/>
      </c>
    </row>
    <row r="102" spans="2:27" s="58" customFormat="1" ht="15" customHeight="1" x14ac:dyDescent="0.4">
      <c r="B102" s="61" t="s">
        <v>178</v>
      </c>
      <c r="C102" s="13" t="s">
        <v>157</v>
      </c>
      <c r="D102" s="11" t="s">
        <v>364</v>
      </c>
      <c r="E102" s="11" t="str">
        <f t="shared" ref="E102:X102" si="40">IFERROR((E62/D62-1)*100,"")</f>
        <v/>
      </c>
      <c r="F102" s="11" t="str">
        <f t="shared" si="40"/>
        <v/>
      </c>
      <c r="G102" s="11" t="str">
        <f t="shared" si="40"/>
        <v/>
      </c>
      <c r="H102" s="11" t="str">
        <f t="shared" si="40"/>
        <v/>
      </c>
      <c r="I102" s="11" t="str">
        <f t="shared" si="40"/>
        <v/>
      </c>
      <c r="J102" s="11" t="str">
        <f t="shared" si="40"/>
        <v/>
      </c>
      <c r="K102" s="11" t="str">
        <f t="shared" si="40"/>
        <v/>
      </c>
      <c r="L102" s="11" t="str">
        <f t="shared" si="40"/>
        <v/>
      </c>
      <c r="M102" s="11" t="str">
        <f t="shared" si="40"/>
        <v/>
      </c>
      <c r="N102" s="11" t="str">
        <f t="shared" si="40"/>
        <v/>
      </c>
      <c r="O102" s="11" t="str">
        <f t="shared" si="40"/>
        <v/>
      </c>
      <c r="P102" s="11" t="str">
        <f t="shared" si="40"/>
        <v/>
      </c>
      <c r="Q102" s="11" t="str">
        <f t="shared" si="40"/>
        <v/>
      </c>
      <c r="R102" s="11" t="str">
        <f t="shared" si="40"/>
        <v/>
      </c>
      <c r="S102" s="11" t="str">
        <f t="shared" si="40"/>
        <v/>
      </c>
      <c r="T102" s="11" t="str">
        <f t="shared" si="40"/>
        <v/>
      </c>
      <c r="U102" s="11" t="str">
        <f t="shared" si="40"/>
        <v/>
      </c>
      <c r="V102" s="11" t="str">
        <f t="shared" si="40"/>
        <v/>
      </c>
      <c r="W102" s="11" t="str">
        <f t="shared" si="40"/>
        <v/>
      </c>
      <c r="X102" s="11" t="str">
        <f t="shared" si="40"/>
        <v/>
      </c>
      <c r="Y102" s="11" t="str">
        <f t="shared" ref="Y102:AA102" si="41">IFERROR((Y62/X62-1)*100,"")</f>
        <v/>
      </c>
      <c r="Z102" s="11" t="str">
        <f t="shared" si="41"/>
        <v/>
      </c>
      <c r="AA102" s="11" t="str">
        <f t="shared" si="41"/>
        <v/>
      </c>
    </row>
    <row r="103" spans="2:27" s="58" customFormat="1" ht="15" customHeight="1" x14ac:dyDescent="0.4">
      <c r="B103" s="61" t="s">
        <v>179</v>
      </c>
      <c r="C103" s="13" t="s">
        <v>158</v>
      </c>
      <c r="D103" s="11" t="s">
        <v>364</v>
      </c>
      <c r="E103" s="11" t="str">
        <f t="shared" ref="E103:X103" si="42">IFERROR((E63/D63-1)*100,"")</f>
        <v/>
      </c>
      <c r="F103" s="11" t="str">
        <f t="shared" si="42"/>
        <v/>
      </c>
      <c r="G103" s="11" t="str">
        <f t="shared" si="42"/>
        <v/>
      </c>
      <c r="H103" s="11" t="str">
        <f t="shared" si="42"/>
        <v/>
      </c>
      <c r="I103" s="11" t="str">
        <f t="shared" si="42"/>
        <v/>
      </c>
      <c r="J103" s="11" t="str">
        <f t="shared" si="42"/>
        <v/>
      </c>
      <c r="K103" s="11" t="str">
        <f t="shared" si="42"/>
        <v/>
      </c>
      <c r="L103" s="11" t="str">
        <f t="shared" si="42"/>
        <v/>
      </c>
      <c r="M103" s="11" t="str">
        <f t="shared" si="42"/>
        <v/>
      </c>
      <c r="N103" s="11" t="str">
        <f t="shared" si="42"/>
        <v/>
      </c>
      <c r="O103" s="11" t="str">
        <f t="shared" si="42"/>
        <v/>
      </c>
      <c r="P103" s="11" t="str">
        <f t="shared" si="42"/>
        <v/>
      </c>
      <c r="Q103" s="11" t="str">
        <f t="shared" si="42"/>
        <v/>
      </c>
      <c r="R103" s="11" t="str">
        <f t="shared" si="42"/>
        <v/>
      </c>
      <c r="S103" s="11" t="str">
        <f t="shared" si="42"/>
        <v/>
      </c>
      <c r="T103" s="11" t="str">
        <f t="shared" si="42"/>
        <v/>
      </c>
      <c r="U103" s="11">
        <f t="shared" si="42"/>
        <v>25.36060067180399</v>
      </c>
      <c r="V103" s="11">
        <f t="shared" si="42"/>
        <v>12.871671454079658</v>
      </c>
      <c r="W103" s="11">
        <f t="shared" si="42"/>
        <v>-5.240963855421688</v>
      </c>
      <c r="X103" s="11">
        <f t="shared" si="42"/>
        <v>8.3951289203347166</v>
      </c>
      <c r="Y103" s="11">
        <f t="shared" ref="Y103:AA103" si="43">IFERROR((Y63/X63-1)*100,"")</f>
        <v>21.797527144919361</v>
      </c>
      <c r="Z103" s="11">
        <f t="shared" si="43"/>
        <v>-2.9713329148357448</v>
      </c>
      <c r="AA103" s="11">
        <f t="shared" si="43"/>
        <v>-2.8483044417206616</v>
      </c>
    </row>
    <row r="104" spans="2:27" s="58" customFormat="1" ht="15" customHeight="1" x14ac:dyDescent="0.4">
      <c r="B104" s="61" t="s">
        <v>180</v>
      </c>
      <c r="C104" s="13" t="s">
        <v>159</v>
      </c>
      <c r="D104" s="11" t="s">
        <v>364</v>
      </c>
      <c r="E104" s="11" t="str">
        <f t="shared" ref="E104:X104" si="44">IFERROR((E64/D64-1)*100,"")</f>
        <v/>
      </c>
      <c r="F104" s="11" t="str">
        <f t="shared" si="44"/>
        <v/>
      </c>
      <c r="G104" s="11" t="str">
        <f t="shared" si="44"/>
        <v/>
      </c>
      <c r="H104" s="11" t="str">
        <f t="shared" si="44"/>
        <v/>
      </c>
      <c r="I104" s="11" t="str">
        <f t="shared" si="44"/>
        <v/>
      </c>
      <c r="J104" s="11" t="str">
        <f t="shared" si="44"/>
        <v/>
      </c>
      <c r="K104" s="11" t="str">
        <f t="shared" si="44"/>
        <v/>
      </c>
      <c r="L104" s="11" t="str">
        <f t="shared" si="44"/>
        <v/>
      </c>
      <c r="M104" s="11" t="str">
        <f t="shared" si="44"/>
        <v/>
      </c>
      <c r="N104" s="11" t="str">
        <f t="shared" si="44"/>
        <v/>
      </c>
      <c r="O104" s="11" t="str">
        <f t="shared" si="44"/>
        <v/>
      </c>
      <c r="P104" s="11" t="str">
        <f t="shared" si="44"/>
        <v/>
      </c>
      <c r="Q104" s="11" t="str">
        <f t="shared" si="44"/>
        <v/>
      </c>
      <c r="R104" s="11" t="str">
        <f t="shared" si="44"/>
        <v/>
      </c>
      <c r="S104" s="11" t="str">
        <f t="shared" si="44"/>
        <v/>
      </c>
      <c r="T104" s="11" t="str">
        <f t="shared" si="44"/>
        <v/>
      </c>
      <c r="U104" s="11">
        <f t="shared" si="44"/>
        <v>-0.91741414341642846</v>
      </c>
      <c r="V104" s="11">
        <f t="shared" si="44"/>
        <v>-8.1962302410249261</v>
      </c>
      <c r="W104" s="11">
        <f t="shared" si="44"/>
        <v>12.9418168928499</v>
      </c>
      <c r="X104" s="11">
        <f t="shared" si="44"/>
        <v>-6.7787694411811099</v>
      </c>
      <c r="Y104" s="11">
        <f t="shared" ref="Y104:AA104" si="45">IFERROR((Y64/X64-1)*100,"")</f>
        <v>0.39968126683784799</v>
      </c>
      <c r="Z104" s="11">
        <f t="shared" si="45"/>
        <v>11.558326246811056</v>
      </c>
      <c r="AA104" s="11">
        <f t="shared" si="45"/>
        <v>9.6623481013011556</v>
      </c>
    </row>
    <row r="105" spans="2:27" s="65" customFormat="1" ht="15" customHeight="1" x14ac:dyDescent="0.5">
      <c r="B105" s="64" t="s">
        <v>69</v>
      </c>
      <c r="C105" s="20" t="s">
        <v>160</v>
      </c>
      <c r="D105" s="23" t="s">
        <v>364</v>
      </c>
      <c r="E105" s="23" t="str">
        <f t="shared" ref="E105:X105" si="46">IFERROR((E65/D65-1)*100,"")</f>
        <v/>
      </c>
      <c r="F105" s="23" t="str">
        <f t="shared" si="46"/>
        <v/>
      </c>
      <c r="G105" s="23" t="str">
        <f t="shared" si="46"/>
        <v/>
      </c>
      <c r="H105" s="23" t="str">
        <f t="shared" si="46"/>
        <v/>
      </c>
      <c r="I105" s="23" t="str">
        <f t="shared" si="46"/>
        <v/>
      </c>
      <c r="J105" s="23" t="str">
        <f t="shared" si="46"/>
        <v/>
      </c>
      <c r="K105" s="23" t="str">
        <f t="shared" si="46"/>
        <v/>
      </c>
      <c r="L105" s="23" t="str">
        <f t="shared" si="46"/>
        <v/>
      </c>
      <c r="M105" s="23" t="str">
        <f t="shared" si="46"/>
        <v/>
      </c>
      <c r="N105" s="23" t="str">
        <f t="shared" si="46"/>
        <v/>
      </c>
      <c r="O105" s="23" t="str">
        <f t="shared" si="46"/>
        <v/>
      </c>
      <c r="P105" s="23" t="str">
        <f t="shared" si="46"/>
        <v/>
      </c>
      <c r="Q105" s="23" t="str">
        <f t="shared" si="46"/>
        <v/>
      </c>
      <c r="R105" s="23" t="str">
        <f t="shared" si="46"/>
        <v/>
      </c>
      <c r="S105" s="23" t="str">
        <f t="shared" si="46"/>
        <v/>
      </c>
      <c r="T105" s="23" t="str">
        <f t="shared" si="46"/>
        <v/>
      </c>
      <c r="U105" s="23">
        <f t="shared" si="46"/>
        <v>-7.6526767512513194</v>
      </c>
      <c r="V105" s="23">
        <f t="shared" si="46"/>
        <v>30.316098510777479</v>
      </c>
      <c r="W105" s="23">
        <f t="shared" si="46"/>
        <v>17.951155682317712</v>
      </c>
      <c r="X105" s="23">
        <f t="shared" si="46"/>
        <v>-2.6247829728307304</v>
      </c>
      <c r="Y105" s="23">
        <f t="shared" ref="Y105:AA105" si="47">IFERROR((Y65/X65-1)*100,"")</f>
        <v>-3.585196871998908</v>
      </c>
      <c r="Z105" s="23">
        <f t="shared" si="47"/>
        <v>17.762272882176731</v>
      </c>
      <c r="AA105" s="23">
        <f t="shared" si="47"/>
        <v>5.5861549506290631</v>
      </c>
    </row>
    <row r="106" spans="2:27" s="65" customFormat="1" ht="15" customHeight="1" x14ac:dyDescent="0.5">
      <c r="B106" s="64" t="s">
        <v>71</v>
      </c>
      <c r="C106" s="20" t="s">
        <v>161</v>
      </c>
      <c r="D106" s="23" t="s">
        <v>364</v>
      </c>
      <c r="E106" s="23" t="str">
        <f t="shared" ref="E106:X106" si="48">IFERROR((E66/D66-1)*100,"")</f>
        <v/>
      </c>
      <c r="F106" s="23" t="str">
        <f t="shared" si="48"/>
        <v/>
      </c>
      <c r="G106" s="23" t="str">
        <f t="shared" si="48"/>
        <v/>
      </c>
      <c r="H106" s="23" t="str">
        <f t="shared" si="48"/>
        <v/>
      </c>
      <c r="I106" s="23" t="str">
        <f t="shared" si="48"/>
        <v/>
      </c>
      <c r="J106" s="23" t="str">
        <f t="shared" si="48"/>
        <v/>
      </c>
      <c r="K106" s="23" t="str">
        <f t="shared" si="48"/>
        <v/>
      </c>
      <c r="L106" s="23" t="str">
        <f t="shared" si="48"/>
        <v/>
      </c>
      <c r="M106" s="23" t="str">
        <f t="shared" si="48"/>
        <v/>
      </c>
      <c r="N106" s="23" t="str">
        <f t="shared" si="48"/>
        <v/>
      </c>
      <c r="O106" s="23" t="str">
        <f t="shared" si="48"/>
        <v/>
      </c>
      <c r="P106" s="23" t="str">
        <f t="shared" si="48"/>
        <v/>
      </c>
      <c r="Q106" s="23" t="str">
        <f t="shared" si="48"/>
        <v/>
      </c>
      <c r="R106" s="23" t="str">
        <f t="shared" si="48"/>
        <v/>
      </c>
      <c r="S106" s="23" t="str">
        <f t="shared" si="48"/>
        <v/>
      </c>
      <c r="T106" s="23" t="str">
        <f t="shared" si="48"/>
        <v/>
      </c>
      <c r="U106" s="23">
        <f t="shared" si="48"/>
        <v>11.34605250093561</v>
      </c>
      <c r="V106" s="23">
        <f t="shared" si="48"/>
        <v>-12.240136737678631</v>
      </c>
      <c r="W106" s="23">
        <f t="shared" si="48"/>
        <v>25.016614908708632</v>
      </c>
      <c r="X106" s="23">
        <f t="shared" si="48"/>
        <v>-2.8350323684797951</v>
      </c>
      <c r="Y106" s="23">
        <f t="shared" ref="Y106:AA106" si="49">IFERROR((Y66/X66-1)*100,"")</f>
        <v>20.34304303876764</v>
      </c>
      <c r="Z106" s="23">
        <f t="shared" si="49"/>
        <v>3.7850127264108524</v>
      </c>
      <c r="AA106" s="23">
        <f t="shared" si="49"/>
        <v>21.818778303075035</v>
      </c>
    </row>
    <row r="107" spans="2:27" s="65" customFormat="1" ht="15" customHeight="1" x14ac:dyDescent="0.5">
      <c r="B107" s="64" t="s">
        <v>73</v>
      </c>
      <c r="C107" s="20" t="s">
        <v>162</v>
      </c>
      <c r="D107" s="23" t="s">
        <v>364</v>
      </c>
      <c r="E107" s="23" t="str">
        <f t="shared" ref="E107:X107" si="50">IFERROR((E67/D67-1)*100,"")</f>
        <v/>
      </c>
      <c r="F107" s="23" t="str">
        <f t="shared" si="50"/>
        <v/>
      </c>
      <c r="G107" s="23" t="str">
        <f t="shared" si="50"/>
        <v/>
      </c>
      <c r="H107" s="23" t="str">
        <f t="shared" si="50"/>
        <v/>
      </c>
      <c r="I107" s="23" t="str">
        <f t="shared" si="50"/>
        <v/>
      </c>
      <c r="J107" s="23" t="str">
        <f t="shared" si="50"/>
        <v/>
      </c>
      <c r="K107" s="23" t="str">
        <f t="shared" si="50"/>
        <v/>
      </c>
      <c r="L107" s="23" t="str">
        <f t="shared" si="50"/>
        <v/>
      </c>
      <c r="M107" s="23" t="str">
        <f t="shared" si="50"/>
        <v/>
      </c>
      <c r="N107" s="23" t="str">
        <f t="shared" si="50"/>
        <v/>
      </c>
      <c r="O107" s="23" t="str">
        <f t="shared" si="50"/>
        <v/>
      </c>
      <c r="P107" s="23" t="str">
        <f t="shared" si="50"/>
        <v/>
      </c>
      <c r="Q107" s="23" t="str">
        <f t="shared" si="50"/>
        <v/>
      </c>
      <c r="R107" s="23" t="str">
        <f t="shared" si="50"/>
        <v/>
      </c>
      <c r="S107" s="23" t="str">
        <f t="shared" si="50"/>
        <v/>
      </c>
      <c r="T107" s="23" t="str">
        <f t="shared" si="50"/>
        <v/>
      </c>
      <c r="U107" s="23">
        <f t="shared" si="50"/>
        <v>-37.544330075253008</v>
      </c>
      <c r="V107" s="23">
        <f t="shared" si="50"/>
        <v>22.223619670481696</v>
      </c>
      <c r="W107" s="23">
        <f t="shared" si="50"/>
        <v>-0.30481166993249209</v>
      </c>
      <c r="X107" s="23">
        <f t="shared" si="50"/>
        <v>25.59711831532281</v>
      </c>
      <c r="Y107" s="23">
        <f t="shared" ref="Y107:AA107" si="51">IFERROR((Y67/X67-1)*100,"")</f>
        <v>48.603802209263748</v>
      </c>
      <c r="Z107" s="23">
        <f t="shared" si="51"/>
        <v>8.7900101553390684</v>
      </c>
      <c r="AA107" s="23">
        <f t="shared" si="51"/>
        <v>5.7631667225763072</v>
      </c>
    </row>
    <row r="108" spans="2:27" s="65" customFormat="1" ht="15" customHeight="1" x14ac:dyDescent="0.5">
      <c r="B108" s="64" t="s">
        <v>75</v>
      </c>
      <c r="C108" s="20" t="s">
        <v>163</v>
      </c>
      <c r="D108" s="23" t="s">
        <v>364</v>
      </c>
      <c r="E108" s="23" t="str">
        <f t="shared" ref="E108:X108" si="52">IFERROR((E68/D68-1)*100,"")</f>
        <v/>
      </c>
      <c r="F108" s="23" t="str">
        <f t="shared" si="52"/>
        <v/>
      </c>
      <c r="G108" s="23" t="str">
        <f t="shared" si="52"/>
        <v/>
      </c>
      <c r="H108" s="23" t="str">
        <f t="shared" si="52"/>
        <v/>
      </c>
      <c r="I108" s="23" t="str">
        <f t="shared" si="52"/>
        <v/>
      </c>
      <c r="J108" s="23" t="str">
        <f t="shared" si="52"/>
        <v/>
      </c>
      <c r="K108" s="23" t="str">
        <f t="shared" si="52"/>
        <v/>
      </c>
      <c r="L108" s="23" t="str">
        <f t="shared" si="52"/>
        <v/>
      </c>
      <c r="M108" s="23" t="str">
        <f t="shared" si="52"/>
        <v/>
      </c>
      <c r="N108" s="23" t="str">
        <f t="shared" si="52"/>
        <v/>
      </c>
      <c r="O108" s="23" t="str">
        <f t="shared" si="52"/>
        <v/>
      </c>
      <c r="P108" s="23" t="str">
        <f t="shared" si="52"/>
        <v/>
      </c>
      <c r="Q108" s="23" t="str">
        <f t="shared" si="52"/>
        <v/>
      </c>
      <c r="R108" s="23" t="str">
        <f t="shared" si="52"/>
        <v/>
      </c>
      <c r="S108" s="23" t="str">
        <f t="shared" si="52"/>
        <v/>
      </c>
      <c r="T108" s="23" t="str">
        <f t="shared" si="52"/>
        <v/>
      </c>
      <c r="U108" s="23">
        <f t="shared" si="52"/>
        <v>22.765934466510963</v>
      </c>
      <c r="V108" s="23">
        <f t="shared" si="52"/>
        <v>1.2277049586824518</v>
      </c>
      <c r="W108" s="23">
        <f t="shared" si="52"/>
        <v>-6.4138039051895301</v>
      </c>
      <c r="X108" s="23">
        <f t="shared" si="52"/>
        <v>10.865651694750444</v>
      </c>
      <c r="Y108" s="23">
        <f t="shared" ref="Y108:AA108" si="53">IFERROR((Y68/X68-1)*100,"")</f>
        <v>-8.7229986988481727</v>
      </c>
      <c r="Z108" s="23">
        <f t="shared" si="53"/>
        <v>-0.18881307016900273</v>
      </c>
      <c r="AA108" s="23">
        <f t="shared" si="53"/>
        <v>16.838405486498065</v>
      </c>
    </row>
    <row r="109" spans="2:27" s="65" customFormat="1" ht="15" customHeight="1" x14ac:dyDescent="0.5">
      <c r="B109" s="64" t="s">
        <v>77</v>
      </c>
      <c r="C109" s="20" t="s">
        <v>116</v>
      </c>
      <c r="D109" s="23" t="s">
        <v>364</v>
      </c>
      <c r="E109" s="23" t="str">
        <f t="shared" ref="E109:X109" si="54">IFERROR((E69/D69-1)*100,"")</f>
        <v/>
      </c>
      <c r="F109" s="23" t="str">
        <f t="shared" si="54"/>
        <v/>
      </c>
      <c r="G109" s="23" t="str">
        <f t="shared" si="54"/>
        <v/>
      </c>
      <c r="H109" s="23" t="str">
        <f t="shared" si="54"/>
        <v/>
      </c>
      <c r="I109" s="23" t="str">
        <f t="shared" si="54"/>
        <v/>
      </c>
      <c r="J109" s="23" t="str">
        <f t="shared" si="54"/>
        <v/>
      </c>
      <c r="K109" s="23" t="str">
        <f t="shared" si="54"/>
        <v/>
      </c>
      <c r="L109" s="23" t="str">
        <f t="shared" si="54"/>
        <v/>
      </c>
      <c r="M109" s="23" t="str">
        <f t="shared" si="54"/>
        <v/>
      </c>
      <c r="N109" s="23" t="str">
        <f t="shared" si="54"/>
        <v/>
      </c>
      <c r="O109" s="23" t="str">
        <f t="shared" si="54"/>
        <v/>
      </c>
      <c r="P109" s="23" t="str">
        <f t="shared" si="54"/>
        <v/>
      </c>
      <c r="Q109" s="23" t="str">
        <f t="shared" si="54"/>
        <v/>
      </c>
      <c r="R109" s="23" t="str">
        <f t="shared" si="54"/>
        <v/>
      </c>
      <c r="S109" s="23" t="str">
        <f t="shared" si="54"/>
        <v/>
      </c>
      <c r="T109" s="23" t="str">
        <f t="shared" si="54"/>
        <v/>
      </c>
      <c r="U109" s="23">
        <f t="shared" si="54"/>
        <v>9.7453386137930522</v>
      </c>
      <c r="V109" s="23">
        <f t="shared" si="54"/>
        <v>18.048087827470873</v>
      </c>
      <c r="W109" s="23">
        <f t="shared" si="54"/>
        <v>3.725281357063448</v>
      </c>
      <c r="X109" s="23">
        <f t="shared" si="54"/>
        <v>6.6582457558609587</v>
      </c>
      <c r="Y109" s="23">
        <f t="shared" ref="Y109:AA109" si="55">IFERROR((Y69/X69-1)*100,"")</f>
        <v>-2.0219180550461013</v>
      </c>
      <c r="Z109" s="23">
        <f t="shared" si="55"/>
        <v>1.9502581999492508</v>
      </c>
      <c r="AA109" s="23">
        <f t="shared" si="55"/>
        <v>-2.8633248024026559</v>
      </c>
    </row>
    <row r="110" spans="2:27" s="58" customFormat="1" ht="15" customHeight="1" x14ac:dyDescent="0.4">
      <c r="B110" s="61" t="s">
        <v>181</v>
      </c>
      <c r="C110" s="13" t="s">
        <v>164</v>
      </c>
      <c r="D110" s="11" t="s">
        <v>364</v>
      </c>
      <c r="E110" s="11" t="str">
        <f t="shared" ref="E110:X110" si="56">IFERROR((E70/D70-1)*100,"")</f>
        <v/>
      </c>
      <c r="F110" s="11" t="str">
        <f t="shared" si="56"/>
        <v/>
      </c>
      <c r="G110" s="11" t="str">
        <f t="shared" si="56"/>
        <v/>
      </c>
      <c r="H110" s="11" t="str">
        <f t="shared" si="56"/>
        <v/>
      </c>
      <c r="I110" s="11" t="str">
        <f t="shared" si="56"/>
        <v/>
      </c>
      <c r="J110" s="11" t="str">
        <f t="shared" si="56"/>
        <v/>
      </c>
      <c r="K110" s="11" t="str">
        <f t="shared" si="56"/>
        <v/>
      </c>
      <c r="L110" s="11" t="str">
        <f t="shared" si="56"/>
        <v/>
      </c>
      <c r="M110" s="11" t="str">
        <f t="shared" si="56"/>
        <v/>
      </c>
      <c r="N110" s="11" t="str">
        <f t="shared" si="56"/>
        <v/>
      </c>
      <c r="O110" s="11" t="str">
        <f t="shared" si="56"/>
        <v/>
      </c>
      <c r="P110" s="11" t="str">
        <f t="shared" si="56"/>
        <v/>
      </c>
      <c r="Q110" s="11" t="str">
        <f t="shared" si="56"/>
        <v/>
      </c>
      <c r="R110" s="11" t="str">
        <f t="shared" si="56"/>
        <v/>
      </c>
      <c r="S110" s="11" t="str">
        <f t="shared" si="56"/>
        <v/>
      </c>
      <c r="T110" s="11" t="str">
        <f t="shared" si="56"/>
        <v/>
      </c>
      <c r="U110" s="11">
        <f t="shared" si="56"/>
        <v>-23.53724737528109</v>
      </c>
      <c r="V110" s="11">
        <f t="shared" si="56"/>
        <v>0.17377355968453134</v>
      </c>
      <c r="W110" s="11">
        <f t="shared" si="56"/>
        <v>8.1574621228950974</v>
      </c>
      <c r="X110" s="11">
        <f t="shared" si="56"/>
        <v>-3.2439168001752616</v>
      </c>
      <c r="Y110" s="11">
        <f t="shared" ref="Y110:AA110" si="57">IFERROR((Y70/X70-1)*100,"")</f>
        <v>-19.214527635656118</v>
      </c>
      <c r="Z110" s="11">
        <f t="shared" si="57"/>
        <v>-0.66233419389298831</v>
      </c>
      <c r="AA110" s="11">
        <f t="shared" si="57"/>
        <v>-4.1458184417440975</v>
      </c>
    </row>
    <row r="111" spans="2:27" s="58" customFormat="1" ht="15" customHeight="1" x14ac:dyDescent="0.4">
      <c r="B111" s="61" t="s">
        <v>182</v>
      </c>
      <c r="C111" s="13" t="s">
        <v>165</v>
      </c>
      <c r="D111" s="11" t="s">
        <v>364</v>
      </c>
      <c r="E111" s="11" t="str">
        <f t="shared" ref="E111:X111" si="58">IFERROR((E71/D71-1)*100,"")</f>
        <v/>
      </c>
      <c r="F111" s="11" t="str">
        <f t="shared" si="58"/>
        <v/>
      </c>
      <c r="G111" s="11" t="str">
        <f t="shared" si="58"/>
        <v/>
      </c>
      <c r="H111" s="11" t="str">
        <f t="shared" si="58"/>
        <v/>
      </c>
      <c r="I111" s="11" t="str">
        <f t="shared" si="58"/>
        <v/>
      </c>
      <c r="J111" s="11" t="str">
        <f t="shared" si="58"/>
        <v/>
      </c>
      <c r="K111" s="11" t="str">
        <f t="shared" si="58"/>
        <v/>
      </c>
      <c r="L111" s="11" t="str">
        <f t="shared" si="58"/>
        <v/>
      </c>
      <c r="M111" s="11" t="str">
        <f t="shared" si="58"/>
        <v/>
      </c>
      <c r="N111" s="11" t="str">
        <f t="shared" si="58"/>
        <v/>
      </c>
      <c r="O111" s="11" t="str">
        <f t="shared" si="58"/>
        <v/>
      </c>
      <c r="P111" s="11" t="str">
        <f t="shared" si="58"/>
        <v/>
      </c>
      <c r="Q111" s="11" t="str">
        <f t="shared" si="58"/>
        <v/>
      </c>
      <c r="R111" s="11" t="str">
        <f t="shared" si="58"/>
        <v/>
      </c>
      <c r="S111" s="11" t="str">
        <f t="shared" si="58"/>
        <v/>
      </c>
      <c r="T111" s="11" t="str">
        <f t="shared" si="58"/>
        <v/>
      </c>
      <c r="U111" s="11">
        <f t="shared" si="58"/>
        <v>-12.583497325313896</v>
      </c>
      <c r="V111" s="11">
        <f t="shared" si="58"/>
        <v>5.5348270983450076</v>
      </c>
      <c r="W111" s="11">
        <f t="shared" si="58"/>
        <v>1.7894592300394363</v>
      </c>
      <c r="X111" s="11">
        <f t="shared" si="58"/>
        <v>30.402923664637015</v>
      </c>
      <c r="Y111" s="11">
        <f t="shared" ref="Y111:AA111" si="59">IFERROR((Y71/X71-1)*100,"")</f>
        <v>-26.612027920752912</v>
      </c>
      <c r="Z111" s="11">
        <f t="shared" si="59"/>
        <v>10.474251931753354</v>
      </c>
      <c r="AA111" s="11">
        <f t="shared" si="59"/>
        <v>2.5030482085912631</v>
      </c>
    </row>
    <row r="112" spans="2:27" s="58" customFormat="1" ht="15" customHeight="1" x14ac:dyDescent="0.4">
      <c r="B112" s="61" t="s">
        <v>183</v>
      </c>
      <c r="C112" s="13" t="s">
        <v>119</v>
      </c>
      <c r="D112" s="11" t="s">
        <v>364</v>
      </c>
      <c r="E112" s="11" t="str">
        <f t="shared" ref="E112:X112" si="60">IFERROR((E72/D72-1)*100,"")</f>
        <v/>
      </c>
      <c r="F112" s="11" t="str">
        <f t="shared" si="60"/>
        <v/>
      </c>
      <c r="G112" s="11" t="str">
        <f t="shared" si="60"/>
        <v/>
      </c>
      <c r="H112" s="11" t="str">
        <f t="shared" si="60"/>
        <v/>
      </c>
      <c r="I112" s="11" t="str">
        <f t="shared" si="60"/>
        <v/>
      </c>
      <c r="J112" s="11" t="str">
        <f t="shared" si="60"/>
        <v/>
      </c>
      <c r="K112" s="11" t="str">
        <f t="shared" si="60"/>
        <v/>
      </c>
      <c r="L112" s="11" t="str">
        <f t="shared" si="60"/>
        <v/>
      </c>
      <c r="M112" s="11" t="str">
        <f t="shared" si="60"/>
        <v/>
      </c>
      <c r="N112" s="11" t="str">
        <f t="shared" si="60"/>
        <v/>
      </c>
      <c r="O112" s="11" t="str">
        <f t="shared" si="60"/>
        <v/>
      </c>
      <c r="P112" s="11" t="str">
        <f t="shared" si="60"/>
        <v/>
      </c>
      <c r="Q112" s="11" t="str">
        <f t="shared" si="60"/>
        <v/>
      </c>
      <c r="R112" s="11" t="str">
        <f t="shared" si="60"/>
        <v/>
      </c>
      <c r="S112" s="11" t="str">
        <f t="shared" si="60"/>
        <v/>
      </c>
      <c r="T112" s="11" t="str">
        <f t="shared" si="60"/>
        <v/>
      </c>
      <c r="U112" s="11">
        <f t="shared" si="60"/>
        <v>39.511865931841193</v>
      </c>
      <c r="V112" s="11">
        <f t="shared" si="60"/>
        <v>28.920406861593207</v>
      </c>
      <c r="W112" s="11">
        <f t="shared" si="60"/>
        <v>3.751602060310022</v>
      </c>
      <c r="X112" s="11">
        <f t="shared" si="60"/>
        <v>-2.147083165570618</v>
      </c>
      <c r="Y112" s="11">
        <f t="shared" ref="Y112:AA112" si="61">IFERROR((Y72/X72-1)*100,"")</f>
        <v>16.216490481354118</v>
      </c>
      <c r="Z112" s="11">
        <f t="shared" si="61"/>
        <v>-0.99630484405935915</v>
      </c>
      <c r="AA112" s="11">
        <f t="shared" si="61"/>
        <v>-5.0114191000679824</v>
      </c>
    </row>
    <row r="113" spans="1:27" s="65" customFormat="1" ht="15" customHeight="1" x14ac:dyDescent="0.5">
      <c r="B113" s="64" t="s">
        <v>79</v>
      </c>
      <c r="C113" s="20" t="s">
        <v>166</v>
      </c>
      <c r="D113" s="23" t="s">
        <v>364</v>
      </c>
      <c r="E113" s="23" t="str">
        <f t="shared" ref="E113:X113" si="62">IFERROR((E73/D73-1)*100,"")</f>
        <v/>
      </c>
      <c r="F113" s="23" t="str">
        <f t="shared" si="62"/>
        <v/>
      </c>
      <c r="G113" s="23" t="str">
        <f t="shared" si="62"/>
        <v/>
      </c>
      <c r="H113" s="23" t="str">
        <f t="shared" si="62"/>
        <v/>
      </c>
      <c r="I113" s="23" t="str">
        <f t="shared" si="62"/>
        <v/>
      </c>
      <c r="J113" s="23" t="str">
        <f t="shared" si="62"/>
        <v/>
      </c>
      <c r="K113" s="23" t="str">
        <f t="shared" si="62"/>
        <v/>
      </c>
      <c r="L113" s="23" t="str">
        <f t="shared" si="62"/>
        <v/>
      </c>
      <c r="M113" s="23" t="str">
        <f t="shared" si="62"/>
        <v/>
      </c>
      <c r="N113" s="23" t="str">
        <f t="shared" si="62"/>
        <v/>
      </c>
      <c r="O113" s="23" t="str">
        <f t="shared" si="62"/>
        <v/>
      </c>
      <c r="P113" s="23" t="str">
        <f t="shared" si="62"/>
        <v/>
      </c>
      <c r="Q113" s="23" t="str">
        <f t="shared" si="62"/>
        <v/>
      </c>
      <c r="R113" s="23" t="str">
        <f t="shared" si="62"/>
        <v/>
      </c>
      <c r="S113" s="23" t="str">
        <f t="shared" si="62"/>
        <v/>
      </c>
      <c r="T113" s="23" t="str">
        <f t="shared" si="62"/>
        <v/>
      </c>
      <c r="U113" s="23">
        <f t="shared" si="62"/>
        <v>20.181350675767629</v>
      </c>
      <c r="V113" s="23">
        <f t="shared" si="62"/>
        <v>13.465308352347582</v>
      </c>
      <c r="W113" s="23">
        <f t="shared" si="62"/>
        <v>11.790150173781889</v>
      </c>
      <c r="X113" s="23">
        <f t="shared" si="62"/>
        <v>12.513185324988484</v>
      </c>
      <c r="Y113" s="23">
        <f t="shared" ref="Y113:AA113" si="63">IFERROR((Y73/X73-1)*100,"")</f>
        <v>6.44094116058469</v>
      </c>
      <c r="Z113" s="23">
        <f t="shared" si="63"/>
        <v>9.4915809032357412</v>
      </c>
      <c r="AA113" s="23">
        <f t="shared" si="63"/>
        <v>5.0387015083257269</v>
      </c>
    </row>
    <row r="114" spans="1:27" s="63" customFormat="1" ht="15" customHeight="1" x14ac:dyDescent="0.5">
      <c r="B114" s="62" t="s">
        <v>84</v>
      </c>
      <c r="C114" s="18" t="s">
        <v>167</v>
      </c>
      <c r="D114" s="22" t="s">
        <v>364</v>
      </c>
      <c r="E114" s="22" t="str">
        <f t="shared" ref="E114:X114" si="64">IFERROR((E74/D74-1)*100,"")</f>
        <v/>
      </c>
      <c r="F114" s="22" t="str">
        <f t="shared" si="64"/>
        <v/>
      </c>
      <c r="G114" s="22" t="str">
        <f t="shared" si="64"/>
        <v/>
      </c>
      <c r="H114" s="22" t="str">
        <f t="shared" si="64"/>
        <v/>
      </c>
      <c r="I114" s="22" t="str">
        <f t="shared" si="64"/>
        <v/>
      </c>
      <c r="J114" s="22" t="str">
        <f t="shared" si="64"/>
        <v/>
      </c>
      <c r="K114" s="22" t="str">
        <f t="shared" si="64"/>
        <v/>
      </c>
      <c r="L114" s="22" t="str">
        <f t="shared" si="64"/>
        <v/>
      </c>
      <c r="M114" s="22" t="str">
        <f t="shared" si="64"/>
        <v/>
      </c>
      <c r="N114" s="22" t="str">
        <f t="shared" si="64"/>
        <v/>
      </c>
      <c r="O114" s="22" t="str">
        <f t="shared" si="64"/>
        <v/>
      </c>
      <c r="P114" s="22" t="str">
        <f t="shared" si="64"/>
        <v/>
      </c>
      <c r="Q114" s="22" t="str">
        <f t="shared" si="64"/>
        <v/>
      </c>
      <c r="R114" s="22" t="str">
        <f t="shared" si="64"/>
        <v/>
      </c>
      <c r="S114" s="22" t="str">
        <f t="shared" si="64"/>
        <v/>
      </c>
      <c r="T114" s="22" t="str">
        <f t="shared" si="64"/>
        <v/>
      </c>
      <c r="U114" s="22">
        <f t="shared" si="64"/>
        <v>10.871188865188518</v>
      </c>
      <c r="V114" s="22">
        <f t="shared" si="64"/>
        <v>4.545124518986432</v>
      </c>
      <c r="W114" s="22">
        <f t="shared" si="64"/>
        <v>0.45528834928787454</v>
      </c>
      <c r="X114" s="22">
        <f t="shared" si="64"/>
        <v>8.9919839414708935</v>
      </c>
      <c r="Y114" s="22">
        <f t="shared" ref="Y114:AA114" si="65">IFERROR((Y74/X74-1)*100,"")</f>
        <v>0.35497055166231473</v>
      </c>
      <c r="Z114" s="22">
        <f t="shared" si="65"/>
        <v>6.5638002415932872</v>
      </c>
      <c r="AA114" s="22">
        <f t="shared" si="65"/>
        <v>9.6551113535916286</v>
      </c>
    </row>
    <row r="115" spans="1:27" s="65" customFormat="1" ht="15" customHeight="1" x14ac:dyDescent="0.5">
      <c r="B115" s="64" t="s">
        <v>184</v>
      </c>
      <c r="C115" s="20" t="s">
        <v>168</v>
      </c>
      <c r="D115" s="23" t="s">
        <v>364</v>
      </c>
      <c r="E115" s="23" t="str">
        <f t="shared" ref="E115:X115" si="66">IFERROR((E75/D75-1)*100,"")</f>
        <v/>
      </c>
      <c r="F115" s="23" t="str">
        <f t="shared" si="66"/>
        <v/>
      </c>
      <c r="G115" s="23" t="str">
        <f t="shared" si="66"/>
        <v/>
      </c>
      <c r="H115" s="23" t="str">
        <f t="shared" si="66"/>
        <v/>
      </c>
      <c r="I115" s="23" t="str">
        <f t="shared" si="66"/>
        <v/>
      </c>
      <c r="J115" s="23" t="str">
        <f t="shared" si="66"/>
        <v/>
      </c>
      <c r="K115" s="23" t="str">
        <f t="shared" si="66"/>
        <v/>
      </c>
      <c r="L115" s="23" t="str">
        <f t="shared" si="66"/>
        <v/>
      </c>
      <c r="M115" s="23" t="str">
        <f t="shared" si="66"/>
        <v/>
      </c>
      <c r="N115" s="23" t="str">
        <f t="shared" si="66"/>
        <v/>
      </c>
      <c r="O115" s="23" t="str">
        <f t="shared" si="66"/>
        <v/>
      </c>
      <c r="P115" s="23" t="str">
        <f t="shared" si="66"/>
        <v/>
      </c>
      <c r="Q115" s="23" t="str">
        <f t="shared" si="66"/>
        <v/>
      </c>
      <c r="R115" s="23" t="str">
        <f t="shared" si="66"/>
        <v/>
      </c>
      <c r="S115" s="23" t="str">
        <f t="shared" si="66"/>
        <v/>
      </c>
      <c r="T115" s="23" t="str">
        <f t="shared" si="66"/>
        <v/>
      </c>
      <c r="U115" s="23">
        <f t="shared" si="66"/>
        <v>23.217231008052774</v>
      </c>
      <c r="V115" s="23">
        <f t="shared" si="66"/>
        <v>-7.8508407606133428</v>
      </c>
      <c r="W115" s="23">
        <f t="shared" si="66"/>
        <v>0.68349685811928129</v>
      </c>
      <c r="X115" s="23">
        <f t="shared" si="66"/>
        <v>9.107329017867972</v>
      </c>
      <c r="Y115" s="23">
        <f t="shared" ref="Y115:AA115" si="67">IFERROR((Y75/X75-1)*100,"")</f>
        <v>-4.3956652779008953</v>
      </c>
      <c r="Z115" s="23">
        <f t="shared" si="67"/>
        <v>6.9982262560180697</v>
      </c>
      <c r="AA115" s="23">
        <f t="shared" si="67"/>
        <v>1.0858232140788404</v>
      </c>
    </row>
    <row r="116" spans="1:27" s="65" customFormat="1" ht="15" customHeight="1" x14ac:dyDescent="0.5">
      <c r="B116" s="64" t="s">
        <v>185</v>
      </c>
      <c r="C116" s="20" t="s">
        <v>74</v>
      </c>
      <c r="D116" s="23" t="s">
        <v>364</v>
      </c>
      <c r="E116" s="23" t="str">
        <f t="shared" ref="E116:X116" si="68">IFERROR((E76/D76-1)*100,"")</f>
        <v/>
      </c>
      <c r="F116" s="23" t="str">
        <f t="shared" si="68"/>
        <v/>
      </c>
      <c r="G116" s="23" t="str">
        <f t="shared" si="68"/>
        <v/>
      </c>
      <c r="H116" s="23" t="str">
        <f t="shared" si="68"/>
        <v/>
      </c>
      <c r="I116" s="23" t="str">
        <f t="shared" si="68"/>
        <v/>
      </c>
      <c r="J116" s="23" t="str">
        <f t="shared" si="68"/>
        <v/>
      </c>
      <c r="K116" s="23" t="str">
        <f t="shared" si="68"/>
        <v/>
      </c>
      <c r="L116" s="23" t="str">
        <f t="shared" si="68"/>
        <v/>
      </c>
      <c r="M116" s="23" t="str">
        <f t="shared" si="68"/>
        <v/>
      </c>
      <c r="N116" s="23" t="str">
        <f t="shared" si="68"/>
        <v/>
      </c>
      <c r="O116" s="23" t="str">
        <f t="shared" si="68"/>
        <v/>
      </c>
      <c r="P116" s="23" t="str">
        <f t="shared" si="68"/>
        <v/>
      </c>
      <c r="Q116" s="23" t="str">
        <f t="shared" si="68"/>
        <v/>
      </c>
      <c r="R116" s="23" t="str">
        <f t="shared" si="68"/>
        <v/>
      </c>
      <c r="S116" s="23" t="str">
        <f t="shared" si="68"/>
        <v/>
      </c>
      <c r="T116" s="23" t="str">
        <f t="shared" si="68"/>
        <v/>
      </c>
      <c r="U116" s="23">
        <f t="shared" si="68"/>
        <v>27.744565750014694</v>
      </c>
      <c r="V116" s="23">
        <f t="shared" si="68"/>
        <v>7.660364156310373</v>
      </c>
      <c r="W116" s="23">
        <f t="shared" si="68"/>
        <v>5.1093773902401773</v>
      </c>
      <c r="X116" s="23">
        <f t="shared" si="68"/>
        <v>6.3750149321086802</v>
      </c>
      <c r="Y116" s="23">
        <f t="shared" ref="Y116:AA116" si="69">IFERROR((Y76/X76-1)*100,"")</f>
        <v>27.693209891947191</v>
      </c>
      <c r="Z116" s="23">
        <f t="shared" si="69"/>
        <v>1.8373587294745253</v>
      </c>
      <c r="AA116" s="23">
        <f t="shared" si="69"/>
        <v>3.5503491198066062</v>
      </c>
    </row>
    <row r="117" spans="1:27" s="65" customFormat="1" ht="15" customHeight="1" x14ac:dyDescent="0.5">
      <c r="B117" s="64" t="s">
        <v>186</v>
      </c>
      <c r="C117" s="20" t="s">
        <v>169</v>
      </c>
      <c r="D117" s="23" t="s">
        <v>364</v>
      </c>
      <c r="E117" s="23" t="str">
        <f t="shared" ref="E117:X117" si="70">IFERROR((E77/D77-1)*100,"")</f>
        <v/>
      </c>
      <c r="F117" s="23" t="str">
        <f t="shared" si="70"/>
        <v/>
      </c>
      <c r="G117" s="23" t="str">
        <f t="shared" si="70"/>
        <v/>
      </c>
      <c r="H117" s="23" t="str">
        <f t="shared" si="70"/>
        <v/>
      </c>
      <c r="I117" s="23" t="str">
        <f t="shared" si="70"/>
        <v/>
      </c>
      <c r="J117" s="23" t="str">
        <f t="shared" si="70"/>
        <v/>
      </c>
      <c r="K117" s="23" t="str">
        <f t="shared" si="70"/>
        <v/>
      </c>
      <c r="L117" s="23" t="str">
        <f t="shared" si="70"/>
        <v/>
      </c>
      <c r="M117" s="23" t="str">
        <f t="shared" si="70"/>
        <v/>
      </c>
      <c r="N117" s="23" t="str">
        <f t="shared" si="70"/>
        <v/>
      </c>
      <c r="O117" s="23" t="str">
        <f t="shared" si="70"/>
        <v/>
      </c>
      <c r="P117" s="23" t="str">
        <f t="shared" si="70"/>
        <v/>
      </c>
      <c r="Q117" s="23" t="str">
        <f t="shared" si="70"/>
        <v/>
      </c>
      <c r="R117" s="23" t="str">
        <f t="shared" si="70"/>
        <v/>
      </c>
      <c r="S117" s="23" t="str">
        <f t="shared" si="70"/>
        <v/>
      </c>
      <c r="T117" s="23" t="str">
        <f t="shared" si="70"/>
        <v/>
      </c>
      <c r="U117" s="23">
        <f t="shared" si="70"/>
        <v>12.280121867095882</v>
      </c>
      <c r="V117" s="23">
        <f t="shared" si="70"/>
        <v>5.1522191859975308</v>
      </c>
      <c r="W117" s="23">
        <f t="shared" si="70"/>
        <v>3.2928508826843617</v>
      </c>
      <c r="X117" s="23">
        <f t="shared" si="70"/>
        <v>4.4393966125617412</v>
      </c>
      <c r="Y117" s="23">
        <f t="shared" ref="Y117:AA117" si="71">IFERROR((Y77/X77-1)*100,"")</f>
        <v>3.3222312993569147</v>
      </c>
      <c r="Z117" s="23">
        <f t="shared" si="71"/>
        <v>7.1122994652406346</v>
      </c>
      <c r="AA117" s="23">
        <f t="shared" si="71"/>
        <v>2.2819643148822566</v>
      </c>
    </row>
    <row r="118" spans="1:27" s="65" customFormat="1" ht="15" customHeight="1" x14ac:dyDescent="0.5">
      <c r="B118" s="64" t="s">
        <v>187</v>
      </c>
      <c r="C118" s="20" t="s">
        <v>170</v>
      </c>
      <c r="D118" s="23" t="s">
        <v>364</v>
      </c>
      <c r="E118" s="23" t="str">
        <f t="shared" ref="E118:X118" si="72">IFERROR((E78/D78-1)*100,"")</f>
        <v/>
      </c>
      <c r="F118" s="23" t="str">
        <f t="shared" si="72"/>
        <v/>
      </c>
      <c r="G118" s="23" t="str">
        <f t="shared" si="72"/>
        <v/>
      </c>
      <c r="H118" s="23" t="str">
        <f t="shared" si="72"/>
        <v/>
      </c>
      <c r="I118" s="23" t="str">
        <f t="shared" si="72"/>
        <v/>
      </c>
      <c r="J118" s="23" t="str">
        <f t="shared" si="72"/>
        <v/>
      </c>
      <c r="K118" s="23" t="str">
        <f t="shared" si="72"/>
        <v/>
      </c>
      <c r="L118" s="23" t="str">
        <f t="shared" si="72"/>
        <v/>
      </c>
      <c r="M118" s="23" t="str">
        <f t="shared" si="72"/>
        <v/>
      </c>
      <c r="N118" s="23" t="str">
        <f t="shared" si="72"/>
        <v/>
      </c>
      <c r="O118" s="23" t="str">
        <f t="shared" si="72"/>
        <v/>
      </c>
      <c r="P118" s="23" t="str">
        <f t="shared" si="72"/>
        <v/>
      </c>
      <c r="Q118" s="23" t="str">
        <f t="shared" si="72"/>
        <v/>
      </c>
      <c r="R118" s="23" t="str">
        <f t="shared" si="72"/>
        <v/>
      </c>
      <c r="S118" s="23" t="str">
        <f t="shared" si="72"/>
        <v/>
      </c>
      <c r="T118" s="23" t="str">
        <f t="shared" si="72"/>
        <v/>
      </c>
      <c r="U118" s="23">
        <f t="shared" si="72"/>
        <v>-4.1386026130000868</v>
      </c>
      <c r="V118" s="23">
        <f t="shared" si="72"/>
        <v>11.608985024958397</v>
      </c>
      <c r="W118" s="23">
        <f t="shared" si="72"/>
        <v>-3.9918524586534443</v>
      </c>
      <c r="X118" s="23">
        <f t="shared" si="72"/>
        <v>13.608061986901587</v>
      </c>
      <c r="Y118" s="23">
        <f t="shared" ref="Y118:AA118" si="73">IFERROR((Y78/X78-1)*100,"")</f>
        <v>-13.365572934832182</v>
      </c>
      <c r="Z118" s="23">
        <f t="shared" si="73"/>
        <v>8.5759202038271809</v>
      </c>
      <c r="AA118" s="23">
        <f t="shared" si="73"/>
        <v>24.223998639340081</v>
      </c>
    </row>
    <row r="119" spans="1:27" s="68" customFormat="1" ht="15" customHeight="1" thickBot="1" x14ac:dyDescent="0.45">
      <c r="B119" s="86" t="s">
        <v>112</v>
      </c>
      <c r="C119" s="100" t="s">
        <v>83</v>
      </c>
      <c r="D119" s="101" t="s">
        <v>364</v>
      </c>
      <c r="E119" s="101" t="str">
        <f t="shared" ref="E119:X119" si="74">IFERROR((E79/D79-1)*100,"")</f>
        <v/>
      </c>
      <c r="F119" s="101" t="str">
        <f t="shared" si="74"/>
        <v/>
      </c>
      <c r="G119" s="101" t="str">
        <f t="shared" si="74"/>
        <v/>
      </c>
      <c r="H119" s="101" t="str">
        <f t="shared" si="74"/>
        <v/>
      </c>
      <c r="I119" s="101" t="str">
        <f t="shared" si="74"/>
        <v/>
      </c>
      <c r="J119" s="101" t="str">
        <f t="shared" si="74"/>
        <v/>
      </c>
      <c r="K119" s="101" t="str">
        <f t="shared" si="74"/>
        <v/>
      </c>
      <c r="L119" s="101" t="str">
        <f t="shared" si="74"/>
        <v/>
      </c>
      <c r="M119" s="101" t="str">
        <f t="shared" si="74"/>
        <v/>
      </c>
      <c r="N119" s="101" t="str">
        <f t="shared" si="74"/>
        <v/>
      </c>
      <c r="O119" s="101" t="str">
        <f t="shared" si="74"/>
        <v/>
      </c>
      <c r="P119" s="101" t="str">
        <f t="shared" si="74"/>
        <v/>
      </c>
      <c r="Q119" s="101" t="str">
        <f t="shared" si="74"/>
        <v/>
      </c>
      <c r="R119" s="101" t="str">
        <f t="shared" si="74"/>
        <v/>
      </c>
      <c r="S119" s="101" t="str">
        <f t="shared" si="74"/>
        <v/>
      </c>
      <c r="T119" s="101" t="str">
        <f t="shared" si="74"/>
        <v/>
      </c>
      <c r="U119" s="102">
        <f t="shared" si="74"/>
        <v>7.3214223021280223</v>
      </c>
      <c r="V119" s="102">
        <f t="shared" si="74"/>
        <v>10.106928475031518</v>
      </c>
      <c r="W119" s="102">
        <f t="shared" si="74"/>
        <v>8.5012810215733268</v>
      </c>
      <c r="X119" s="102">
        <f t="shared" si="74"/>
        <v>3.3544463461409713</v>
      </c>
      <c r="Y119" s="102">
        <f t="shared" ref="Y119:AA119" si="75">IFERROR((Y79/X79-1)*100,"")</f>
        <v>1.5348586234388284</v>
      </c>
      <c r="Z119" s="102">
        <f t="shared" si="75"/>
        <v>7.4618071701196165</v>
      </c>
      <c r="AA119" s="102">
        <f t="shared" si="75"/>
        <v>7.1968328483812627</v>
      </c>
    </row>
    <row r="120" spans="1:27" ht="15" customHeight="1" thickTop="1" x14ac:dyDescent="0.45"/>
    <row r="122" spans="1:27" ht="15" customHeight="1" x14ac:dyDescent="0.5">
      <c r="B122" s="64"/>
      <c r="C122" s="62" t="s">
        <v>377</v>
      </c>
      <c r="D122" s="62"/>
      <c r="E122" s="64"/>
      <c r="F122" s="64"/>
      <c r="G122" s="64"/>
      <c r="H122" s="64"/>
      <c r="I122" s="64"/>
      <c r="J122" s="64"/>
      <c r="K122" s="64"/>
      <c r="L122" s="64"/>
      <c r="M122" s="64"/>
      <c r="N122" s="64"/>
      <c r="O122" s="64"/>
      <c r="P122" s="64"/>
      <c r="Q122" s="64"/>
      <c r="R122" s="64"/>
      <c r="S122" s="64"/>
      <c r="T122" s="64"/>
      <c r="U122" s="64"/>
      <c r="V122" s="64"/>
      <c r="W122" s="64"/>
      <c r="X122" s="64"/>
      <c r="Y122" s="64"/>
      <c r="Z122" s="64"/>
      <c r="AA122" s="64"/>
    </row>
    <row r="123" spans="1:27" ht="15" customHeight="1" x14ac:dyDescent="0.5">
      <c r="B123" s="64"/>
      <c r="C123" s="62" t="s">
        <v>374</v>
      </c>
      <c r="D123" s="62"/>
      <c r="E123" s="64"/>
      <c r="F123" s="64"/>
      <c r="G123" s="64"/>
      <c r="H123" s="64"/>
      <c r="I123" s="64"/>
      <c r="J123" s="64"/>
      <c r="K123" s="64"/>
      <c r="L123" s="64"/>
      <c r="M123" s="64"/>
      <c r="N123" s="64"/>
      <c r="O123" s="64"/>
      <c r="P123" s="64"/>
      <c r="Q123" s="64"/>
      <c r="R123" s="64"/>
      <c r="S123" s="64"/>
      <c r="T123" s="64"/>
      <c r="U123" s="64"/>
      <c r="V123" s="64"/>
      <c r="W123" s="64"/>
      <c r="X123" s="64"/>
      <c r="Y123" s="64"/>
      <c r="Z123" s="64"/>
      <c r="AA123" s="64"/>
    </row>
    <row r="124" spans="1:27" s="96" customFormat="1" ht="15" customHeight="1" thickBot="1" x14ac:dyDescent="0.5">
      <c r="B124" s="79"/>
      <c r="C124" s="95" t="s">
        <v>446</v>
      </c>
      <c r="D124" s="99">
        <v>1999</v>
      </c>
      <c r="E124" s="99">
        <f t="shared" ref="E124:X124" si="76">+D124+1</f>
        <v>2000</v>
      </c>
      <c r="F124" s="99">
        <f t="shared" si="76"/>
        <v>2001</v>
      </c>
      <c r="G124" s="99">
        <f t="shared" si="76"/>
        <v>2002</v>
      </c>
      <c r="H124" s="99">
        <f t="shared" si="76"/>
        <v>2003</v>
      </c>
      <c r="I124" s="99">
        <f t="shared" si="76"/>
        <v>2004</v>
      </c>
      <c r="J124" s="99">
        <f t="shared" si="76"/>
        <v>2005</v>
      </c>
      <c r="K124" s="99">
        <f t="shared" si="76"/>
        <v>2006</v>
      </c>
      <c r="L124" s="99">
        <f t="shared" si="76"/>
        <v>2007</v>
      </c>
      <c r="M124" s="99">
        <f t="shared" si="76"/>
        <v>2008</v>
      </c>
      <c r="N124" s="99">
        <f t="shared" si="76"/>
        <v>2009</v>
      </c>
      <c r="O124" s="99">
        <f t="shared" si="76"/>
        <v>2010</v>
      </c>
      <c r="P124" s="99">
        <f t="shared" si="76"/>
        <v>2011</v>
      </c>
      <c r="Q124" s="99">
        <f t="shared" si="76"/>
        <v>2012</v>
      </c>
      <c r="R124" s="99">
        <f t="shared" si="76"/>
        <v>2013</v>
      </c>
      <c r="S124" s="99">
        <f t="shared" si="76"/>
        <v>2014</v>
      </c>
      <c r="T124" s="99">
        <f t="shared" si="76"/>
        <v>2015</v>
      </c>
      <c r="U124" s="99">
        <f t="shared" si="76"/>
        <v>2016</v>
      </c>
      <c r="V124" s="99">
        <f t="shared" si="76"/>
        <v>2017</v>
      </c>
      <c r="W124" s="99">
        <f t="shared" si="76"/>
        <v>2018</v>
      </c>
      <c r="X124" s="99">
        <f t="shared" si="76"/>
        <v>2019</v>
      </c>
      <c r="Y124" s="99">
        <f t="shared" ref="Y124:AA124" si="77">+X124+1</f>
        <v>2020</v>
      </c>
      <c r="Z124" s="99">
        <f t="shared" si="77"/>
        <v>2021</v>
      </c>
      <c r="AA124" s="99">
        <f t="shared" si="77"/>
        <v>2022</v>
      </c>
    </row>
    <row r="125" spans="1:27" ht="15" customHeight="1" thickTop="1" x14ac:dyDescent="0.5">
      <c r="A125" s="68"/>
      <c r="B125" s="96" t="s">
        <v>0</v>
      </c>
      <c r="C125" s="96" t="s">
        <v>1</v>
      </c>
      <c r="D125" s="67"/>
      <c r="E125" s="64"/>
      <c r="F125" s="64"/>
      <c r="G125" s="64"/>
      <c r="H125" s="64"/>
      <c r="I125" s="64"/>
      <c r="J125" s="64"/>
      <c r="K125" s="64"/>
      <c r="L125" s="64"/>
      <c r="M125" s="64"/>
      <c r="N125" s="64"/>
      <c r="O125" s="64"/>
      <c r="P125" s="64"/>
      <c r="Q125" s="64"/>
      <c r="R125" s="64"/>
      <c r="S125" s="64"/>
      <c r="T125" s="64"/>
      <c r="U125" s="64"/>
      <c r="V125" s="64"/>
      <c r="W125" s="64"/>
      <c r="X125" s="64"/>
      <c r="Y125" s="64"/>
      <c r="Z125" s="64"/>
      <c r="AA125" s="64"/>
    </row>
    <row r="126" spans="1:27" s="63" customFormat="1" ht="15" customHeight="1" x14ac:dyDescent="0.5">
      <c r="B126" s="62" t="s">
        <v>47</v>
      </c>
      <c r="C126" s="18" t="s">
        <v>143</v>
      </c>
      <c r="D126" s="22" t="s">
        <v>364</v>
      </c>
      <c r="E126" s="22" t="str">
        <f t="shared" ref="E126:X126" si="78">IFERROR(E7/E47*100,"")</f>
        <v/>
      </c>
      <c r="F126" s="22" t="str">
        <f t="shared" si="78"/>
        <v/>
      </c>
      <c r="G126" s="22" t="str">
        <f t="shared" si="78"/>
        <v/>
      </c>
      <c r="H126" s="22" t="str">
        <f t="shared" si="78"/>
        <v/>
      </c>
      <c r="I126" s="22" t="str">
        <f t="shared" si="78"/>
        <v/>
      </c>
      <c r="J126" s="22" t="str">
        <f t="shared" si="78"/>
        <v/>
      </c>
      <c r="K126" s="22" t="str">
        <f t="shared" si="78"/>
        <v/>
      </c>
      <c r="L126" s="22" t="str">
        <f t="shared" si="78"/>
        <v/>
      </c>
      <c r="M126" s="22" t="str">
        <f t="shared" si="78"/>
        <v/>
      </c>
      <c r="N126" s="22" t="str">
        <f t="shared" si="78"/>
        <v/>
      </c>
      <c r="O126" s="22" t="str">
        <f t="shared" si="78"/>
        <v/>
      </c>
      <c r="P126" s="22" t="str">
        <f t="shared" si="78"/>
        <v/>
      </c>
      <c r="Q126" s="22" t="str">
        <f t="shared" si="78"/>
        <v/>
      </c>
      <c r="R126" s="22" t="str">
        <f t="shared" si="78"/>
        <v/>
      </c>
      <c r="S126" s="22" t="str">
        <f t="shared" si="78"/>
        <v/>
      </c>
      <c r="T126" s="22">
        <f t="shared" si="78"/>
        <v>100</v>
      </c>
      <c r="U126" s="22">
        <f t="shared" si="78"/>
        <v>102.33630348056664</v>
      </c>
      <c r="V126" s="22">
        <f t="shared" si="78"/>
        <v>108.78339781176716</v>
      </c>
      <c r="W126" s="22">
        <f t="shared" si="78"/>
        <v>109.56089334726968</v>
      </c>
      <c r="X126" s="22">
        <f t="shared" si="78"/>
        <v>109.95415171193666</v>
      </c>
      <c r="Y126" s="22">
        <f t="shared" ref="Y126:Z126" si="79">IFERROR(Y7/Y47*100,"")</f>
        <v>110.95283979835695</v>
      </c>
      <c r="Z126" s="22">
        <f t="shared" si="79"/>
        <v>118.56417800491322</v>
      </c>
      <c r="AA126" s="22">
        <f t="shared" ref="AA126" si="80">IFERROR(AA7/AA47*100,"")</f>
        <v>130.95789442023406</v>
      </c>
    </row>
    <row r="127" spans="1:27" s="65" customFormat="1" ht="15" customHeight="1" x14ac:dyDescent="0.5">
      <c r="B127" s="64" t="s">
        <v>49</v>
      </c>
      <c r="C127" s="20" t="s">
        <v>144</v>
      </c>
      <c r="D127" s="23" t="s">
        <v>364</v>
      </c>
      <c r="E127" s="23" t="str">
        <f t="shared" ref="E127:X127" si="81">IFERROR(E8/E48*100,"")</f>
        <v/>
      </c>
      <c r="F127" s="23" t="str">
        <f t="shared" si="81"/>
        <v/>
      </c>
      <c r="G127" s="23" t="str">
        <f t="shared" si="81"/>
        <v/>
      </c>
      <c r="H127" s="23" t="str">
        <f t="shared" si="81"/>
        <v/>
      </c>
      <c r="I127" s="23" t="str">
        <f t="shared" si="81"/>
        <v/>
      </c>
      <c r="J127" s="23" t="str">
        <f t="shared" si="81"/>
        <v/>
      </c>
      <c r="K127" s="23" t="str">
        <f t="shared" si="81"/>
        <v/>
      </c>
      <c r="L127" s="23" t="str">
        <f t="shared" si="81"/>
        <v/>
      </c>
      <c r="M127" s="23" t="str">
        <f t="shared" si="81"/>
        <v/>
      </c>
      <c r="N127" s="23" t="str">
        <f t="shared" si="81"/>
        <v/>
      </c>
      <c r="O127" s="23" t="str">
        <f t="shared" si="81"/>
        <v/>
      </c>
      <c r="P127" s="23" t="str">
        <f t="shared" si="81"/>
        <v/>
      </c>
      <c r="Q127" s="23" t="str">
        <f t="shared" si="81"/>
        <v/>
      </c>
      <c r="R127" s="23" t="str">
        <f t="shared" si="81"/>
        <v/>
      </c>
      <c r="S127" s="23" t="str">
        <f t="shared" si="81"/>
        <v/>
      </c>
      <c r="T127" s="23">
        <f t="shared" si="81"/>
        <v>100</v>
      </c>
      <c r="U127" s="23">
        <f t="shared" si="81"/>
        <v>93.747035861515442</v>
      </c>
      <c r="V127" s="23">
        <f t="shared" si="81"/>
        <v>94.859596698153041</v>
      </c>
      <c r="W127" s="23">
        <f t="shared" si="81"/>
        <v>95.18825705916872</v>
      </c>
      <c r="X127" s="23">
        <f t="shared" si="81"/>
        <v>95.035771216367081</v>
      </c>
      <c r="Y127" s="23">
        <f t="shared" ref="Y127:Z127" si="82">IFERROR(Y8/Y48*100,"")</f>
        <v>94.047274970901356</v>
      </c>
      <c r="Z127" s="23">
        <f t="shared" si="82"/>
        <v>96.901472067772985</v>
      </c>
      <c r="AA127" s="23">
        <f t="shared" ref="AA127" si="83">IFERROR(AA8/AA48*100,"")</f>
        <v>109.13291884391082</v>
      </c>
    </row>
    <row r="128" spans="1:27" s="65" customFormat="1" ht="15" customHeight="1" x14ac:dyDescent="0.5">
      <c r="B128" s="64" t="s">
        <v>51</v>
      </c>
      <c r="C128" s="20" t="s">
        <v>145</v>
      </c>
      <c r="D128" s="23" t="s">
        <v>364</v>
      </c>
      <c r="E128" s="23" t="str">
        <f t="shared" ref="E128:X128" si="84">IFERROR(E9/E49*100,"")</f>
        <v/>
      </c>
      <c r="F128" s="23" t="str">
        <f t="shared" si="84"/>
        <v/>
      </c>
      <c r="G128" s="23" t="str">
        <f t="shared" si="84"/>
        <v/>
      </c>
      <c r="H128" s="23" t="str">
        <f t="shared" si="84"/>
        <v/>
      </c>
      <c r="I128" s="23" t="str">
        <f t="shared" si="84"/>
        <v/>
      </c>
      <c r="J128" s="23" t="str">
        <f t="shared" si="84"/>
        <v/>
      </c>
      <c r="K128" s="23" t="str">
        <f t="shared" si="84"/>
        <v/>
      </c>
      <c r="L128" s="23" t="str">
        <f t="shared" si="84"/>
        <v/>
      </c>
      <c r="M128" s="23" t="str">
        <f t="shared" si="84"/>
        <v/>
      </c>
      <c r="N128" s="23" t="str">
        <f t="shared" si="84"/>
        <v/>
      </c>
      <c r="O128" s="23" t="str">
        <f t="shared" si="84"/>
        <v/>
      </c>
      <c r="P128" s="23" t="str">
        <f t="shared" si="84"/>
        <v/>
      </c>
      <c r="Q128" s="23" t="str">
        <f t="shared" si="84"/>
        <v/>
      </c>
      <c r="R128" s="23" t="str">
        <f t="shared" si="84"/>
        <v/>
      </c>
      <c r="S128" s="23" t="str">
        <f t="shared" si="84"/>
        <v/>
      </c>
      <c r="T128" s="23">
        <f t="shared" si="84"/>
        <v>100</v>
      </c>
      <c r="U128" s="23">
        <f t="shared" si="84"/>
        <v>113.33333333333333</v>
      </c>
      <c r="V128" s="23">
        <f t="shared" si="84"/>
        <v>121.0078467339244</v>
      </c>
      <c r="W128" s="23">
        <f t="shared" si="84"/>
        <v>124.97453365292743</v>
      </c>
      <c r="X128" s="23">
        <f t="shared" si="84"/>
        <v>125.65325125060806</v>
      </c>
      <c r="Y128" s="23">
        <f t="shared" ref="Y128:Z128" si="85">IFERROR(Y9/Y49*100,"")</f>
        <v>127.35754935634998</v>
      </c>
      <c r="Z128" s="23">
        <f t="shared" si="85"/>
        <v>134.60805781634531</v>
      </c>
      <c r="AA128" s="23">
        <f t="shared" ref="AA128" si="86">IFERROR(AA9/AA49*100,"")</f>
        <v>157.93647788449141</v>
      </c>
    </row>
    <row r="129" spans="2:27" s="65" customFormat="1" ht="15" customHeight="1" x14ac:dyDescent="0.5">
      <c r="B129" s="64" t="s">
        <v>52</v>
      </c>
      <c r="C129" s="20" t="s">
        <v>146</v>
      </c>
      <c r="D129" s="23" t="s">
        <v>364</v>
      </c>
      <c r="E129" s="23" t="str">
        <f t="shared" ref="E129:X129" si="87">IFERROR(E10/E50*100,"")</f>
        <v/>
      </c>
      <c r="F129" s="23" t="str">
        <f t="shared" si="87"/>
        <v/>
      </c>
      <c r="G129" s="23" t="str">
        <f t="shared" si="87"/>
        <v/>
      </c>
      <c r="H129" s="23" t="str">
        <f t="shared" si="87"/>
        <v/>
      </c>
      <c r="I129" s="23" t="str">
        <f t="shared" si="87"/>
        <v/>
      </c>
      <c r="J129" s="23" t="str">
        <f t="shared" si="87"/>
        <v/>
      </c>
      <c r="K129" s="23" t="str">
        <f t="shared" si="87"/>
        <v/>
      </c>
      <c r="L129" s="23" t="str">
        <f t="shared" si="87"/>
        <v/>
      </c>
      <c r="M129" s="23" t="str">
        <f t="shared" si="87"/>
        <v/>
      </c>
      <c r="N129" s="23" t="str">
        <f t="shared" si="87"/>
        <v/>
      </c>
      <c r="O129" s="23" t="str">
        <f t="shared" si="87"/>
        <v/>
      </c>
      <c r="P129" s="23" t="str">
        <f t="shared" si="87"/>
        <v/>
      </c>
      <c r="Q129" s="23" t="str">
        <f t="shared" si="87"/>
        <v/>
      </c>
      <c r="R129" s="23" t="str">
        <f t="shared" si="87"/>
        <v/>
      </c>
      <c r="S129" s="23" t="str">
        <f t="shared" si="87"/>
        <v/>
      </c>
      <c r="T129" s="23">
        <f t="shared" si="87"/>
        <v>100</v>
      </c>
      <c r="U129" s="23" t="str">
        <f t="shared" si="87"/>
        <v/>
      </c>
      <c r="V129" s="23" t="str">
        <f t="shared" si="87"/>
        <v/>
      </c>
      <c r="W129" s="23" t="str">
        <f t="shared" si="87"/>
        <v/>
      </c>
      <c r="X129" s="23" t="str">
        <f t="shared" si="87"/>
        <v/>
      </c>
      <c r="Y129" s="23" t="str">
        <f t="shared" ref="Y129:Z129" si="88">IFERROR(Y10/Y50*100,"")</f>
        <v/>
      </c>
      <c r="Z129" s="23" t="str">
        <f t="shared" si="88"/>
        <v/>
      </c>
      <c r="AA129" s="23" t="str">
        <f t="shared" ref="AA129" si="89">IFERROR(AA10/AA50*100,"")</f>
        <v/>
      </c>
    </row>
    <row r="130" spans="2:27" s="58" customFormat="1" ht="15" customHeight="1" x14ac:dyDescent="0.4">
      <c r="B130" s="61" t="s">
        <v>171</v>
      </c>
      <c r="C130" s="13" t="s">
        <v>147</v>
      </c>
      <c r="D130" s="11" t="s">
        <v>364</v>
      </c>
      <c r="E130" s="11" t="str">
        <f t="shared" ref="E130:X130" si="90">IFERROR(E11/E51*100,"")</f>
        <v/>
      </c>
      <c r="F130" s="11" t="str">
        <f t="shared" si="90"/>
        <v/>
      </c>
      <c r="G130" s="11" t="str">
        <f t="shared" si="90"/>
        <v/>
      </c>
      <c r="H130" s="11" t="str">
        <f t="shared" si="90"/>
        <v/>
      </c>
      <c r="I130" s="11" t="str">
        <f t="shared" si="90"/>
        <v/>
      </c>
      <c r="J130" s="11" t="str">
        <f t="shared" si="90"/>
        <v/>
      </c>
      <c r="K130" s="11" t="str">
        <f t="shared" si="90"/>
        <v/>
      </c>
      <c r="L130" s="11" t="str">
        <f t="shared" si="90"/>
        <v/>
      </c>
      <c r="M130" s="11" t="str">
        <f t="shared" si="90"/>
        <v/>
      </c>
      <c r="N130" s="11" t="str">
        <f t="shared" si="90"/>
        <v/>
      </c>
      <c r="O130" s="11" t="str">
        <f t="shared" si="90"/>
        <v/>
      </c>
      <c r="P130" s="11" t="str">
        <f t="shared" si="90"/>
        <v/>
      </c>
      <c r="Q130" s="11" t="str">
        <f t="shared" si="90"/>
        <v/>
      </c>
      <c r="R130" s="11" t="str">
        <f t="shared" si="90"/>
        <v/>
      </c>
      <c r="S130" s="11" t="str">
        <f t="shared" si="90"/>
        <v/>
      </c>
      <c r="T130" s="11">
        <f t="shared" si="90"/>
        <v>100</v>
      </c>
      <c r="U130" s="11" t="str">
        <f t="shared" si="90"/>
        <v/>
      </c>
      <c r="V130" s="11" t="str">
        <f t="shared" si="90"/>
        <v/>
      </c>
      <c r="W130" s="11" t="str">
        <f t="shared" si="90"/>
        <v/>
      </c>
      <c r="X130" s="11" t="str">
        <f t="shared" si="90"/>
        <v/>
      </c>
      <c r="Y130" s="11" t="str">
        <f t="shared" ref="Y130:Z130" si="91">IFERROR(Y11/Y51*100,"")</f>
        <v/>
      </c>
      <c r="Z130" s="11" t="str">
        <f t="shared" si="91"/>
        <v/>
      </c>
      <c r="AA130" s="11" t="str">
        <f t="shared" ref="AA130" si="92">IFERROR(AA11/AA51*100,"")</f>
        <v/>
      </c>
    </row>
    <row r="131" spans="2:27" s="58" customFormat="1" ht="15" customHeight="1" x14ac:dyDescent="0.4">
      <c r="B131" s="61" t="s">
        <v>172</v>
      </c>
      <c r="C131" s="13" t="s">
        <v>148</v>
      </c>
      <c r="D131" s="11" t="s">
        <v>364</v>
      </c>
      <c r="E131" s="11" t="str">
        <f t="shared" ref="E131:X131" si="93">IFERROR(E12/E52*100,"")</f>
        <v/>
      </c>
      <c r="F131" s="11" t="str">
        <f t="shared" si="93"/>
        <v/>
      </c>
      <c r="G131" s="11" t="str">
        <f t="shared" si="93"/>
        <v/>
      </c>
      <c r="H131" s="11" t="str">
        <f t="shared" si="93"/>
        <v/>
      </c>
      <c r="I131" s="11" t="str">
        <f t="shared" si="93"/>
        <v/>
      </c>
      <c r="J131" s="11" t="str">
        <f t="shared" si="93"/>
        <v/>
      </c>
      <c r="K131" s="11" t="str">
        <f t="shared" si="93"/>
        <v/>
      </c>
      <c r="L131" s="11" t="str">
        <f t="shared" si="93"/>
        <v/>
      </c>
      <c r="M131" s="11" t="str">
        <f t="shared" si="93"/>
        <v/>
      </c>
      <c r="N131" s="11" t="str">
        <f t="shared" si="93"/>
        <v/>
      </c>
      <c r="O131" s="11" t="str">
        <f t="shared" si="93"/>
        <v/>
      </c>
      <c r="P131" s="11" t="str">
        <f t="shared" si="93"/>
        <v/>
      </c>
      <c r="Q131" s="11" t="str">
        <f t="shared" si="93"/>
        <v/>
      </c>
      <c r="R131" s="11" t="str">
        <f t="shared" si="93"/>
        <v/>
      </c>
      <c r="S131" s="11" t="str">
        <f t="shared" si="93"/>
        <v/>
      </c>
      <c r="T131" s="11" t="str">
        <f t="shared" si="93"/>
        <v/>
      </c>
      <c r="U131" s="11" t="str">
        <f t="shared" si="93"/>
        <v/>
      </c>
      <c r="V131" s="11" t="str">
        <f t="shared" si="93"/>
        <v/>
      </c>
      <c r="W131" s="11" t="str">
        <f t="shared" si="93"/>
        <v/>
      </c>
      <c r="X131" s="11" t="str">
        <f t="shared" si="93"/>
        <v/>
      </c>
      <c r="Y131" s="11" t="str">
        <f t="shared" ref="Y131:Z131" si="94">IFERROR(Y12/Y52*100,"")</f>
        <v/>
      </c>
      <c r="Z131" s="11" t="str">
        <f t="shared" si="94"/>
        <v/>
      </c>
      <c r="AA131" s="11" t="str">
        <f t="shared" ref="AA131" si="95">IFERROR(AA12/AA52*100,"")</f>
        <v/>
      </c>
    </row>
    <row r="132" spans="2:27" s="65" customFormat="1" ht="15" customHeight="1" x14ac:dyDescent="0.5">
      <c r="B132" s="64" t="s">
        <v>53</v>
      </c>
      <c r="C132" s="20" t="s">
        <v>149</v>
      </c>
      <c r="D132" s="23" t="s">
        <v>364</v>
      </c>
      <c r="E132" s="23" t="str">
        <f t="shared" ref="E132:X132" si="96">IFERROR(E13/E53*100,"")</f>
        <v/>
      </c>
      <c r="F132" s="23" t="str">
        <f t="shared" si="96"/>
        <v/>
      </c>
      <c r="G132" s="23" t="str">
        <f t="shared" si="96"/>
        <v/>
      </c>
      <c r="H132" s="23" t="str">
        <f t="shared" si="96"/>
        <v/>
      </c>
      <c r="I132" s="23" t="str">
        <f t="shared" si="96"/>
        <v/>
      </c>
      <c r="J132" s="23" t="str">
        <f t="shared" si="96"/>
        <v/>
      </c>
      <c r="K132" s="23" t="str">
        <f t="shared" si="96"/>
        <v/>
      </c>
      <c r="L132" s="23" t="str">
        <f t="shared" si="96"/>
        <v/>
      </c>
      <c r="M132" s="23" t="str">
        <f t="shared" si="96"/>
        <v/>
      </c>
      <c r="N132" s="23" t="str">
        <f t="shared" si="96"/>
        <v/>
      </c>
      <c r="O132" s="23" t="str">
        <f t="shared" si="96"/>
        <v/>
      </c>
      <c r="P132" s="23" t="str">
        <f t="shared" si="96"/>
        <v/>
      </c>
      <c r="Q132" s="23" t="str">
        <f t="shared" si="96"/>
        <v/>
      </c>
      <c r="R132" s="23" t="str">
        <f t="shared" si="96"/>
        <v/>
      </c>
      <c r="S132" s="23" t="str">
        <f t="shared" si="96"/>
        <v/>
      </c>
      <c r="T132" s="23">
        <f t="shared" si="96"/>
        <v>100</v>
      </c>
      <c r="U132" s="23">
        <f t="shared" si="96"/>
        <v>107.34597156398105</v>
      </c>
      <c r="V132" s="23">
        <f t="shared" si="96"/>
        <v>58.467304773410156</v>
      </c>
      <c r="W132" s="23">
        <f t="shared" si="96"/>
        <v>70.988800096213026</v>
      </c>
      <c r="X132" s="23">
        <f t="shared" si="96"/>
        <v>70.718194759124543</v>
      </c>
      <c r="Y132" s="23">
        <f t="shared" ref="Y132:Z132" si="97">IFERROR(Y13/Y53*100,"")</f>
        <v>71.571690213113982</v>
      </c>
      <c r="Z132" s="23">
        <f t="shared" si="97"/>
        <v>65.86783280530031</v>
      </c>
      <c r="AA132" s="23">
        <f t="shared" ref="AA132" si="98">IFERROR(AA13/AA53*100,"")</f>
        <v>76.26801693245298</v>
      </c>
    </row>
    <row r="133" spans="2:27" s="65" customFormat="1" ht="15" customHeight="1" x14ac:dyDescent="0.5">
      <c r="B133" s="64" t="s">
        <v>173</v>
      </c>
      <c r="C133" s="20" t="s">
        <v>150</v>
      </c>
      <c r="D133" s="23" t="s">
        <v>364</v>
      </c>
      <c r="E133" s="23" t="str">
        <f t="shared" ref="E133:X133" si="99">IFERROR(E14/E54*100,"")</f>
        <v/>
      </c>
      <c r="F133" s="23" t="str">
        <f t="shared" si="99"/>
        <v/>
      </c>
      <c r="G133" s="23" t="str">
        <f t="shared" si="99"/>
        <v/>
      </c>
      <c r="H133" s="23" t="str">
        <f t="shared" si="99"/>
        <v/>
      </c>
      <c r="I133" s="23" t="str">
        <f t="shared" si="99"/>
        <v/>
      </c>
      <c r="J133" s="23" t="str">
        <f t="shared" si="99"/>
        <v/>
      </c>
      <c r="K133" s="23" t="str">
        <f t="shared" si="99"/>
        <v/>
      </c>
      <c r="L133" s="23" t="str">
        <f t="shared" si="99"/>
        <v/>
      </c>
      <c r="M133" s="23" t="str">
        <f t="shared" si="99"/>
        <v/>
      </c>
      <c r="N133" s="23" t="str">
        <f t="shared" si="99"/>
        <v/>
      </c>
      <c r="O133" s="23" t="str">
        <f t="shared" si="99"/>
        <v/>
      </c>
      <c r="P133" s="23" t="str">
        <f t="shared" si="99"/>
        <v/>
      </c>
      <c r="Q133" s="23" t="str">
        <f t="shared" si="99"/>
        <v/>
      </c>
      <c r="R133" s="23" t="str">
        <f t="shared" si="99"/>
        <v/>
      </c>
      <c r="S133" s="23" t="str">
        <f t="shared" si="99"/>
        <v/>
      </c>
      <c r="T133" s="23" t="str">
        <f t="shared" si="99"/>
        <v/>
      </c>
      <c r="U133" s="23" t="str">
        <f t="shared" si="99"/>
        <v/>
      </c>
      <c r="V133" s="23" t="str">
        <f t="shared" si="99"/>
        <v/>
      </c>
      <c r="W133" s="23" t="str">
        <f t="shared" si="99"/>
        <v/>
      </c>
      <c r="X133" s="23" t="str">
        <f t="shared" si="99"/>
        <v/>
      </c>
      <c r="Y133" s="23" t="str">
        <f t="shared" ref="Y133:Z133" si="100">IFERROR(Y14/Y54*100,"")</f>
        <v/>
      </c>
      <c r="Z133" s="23" t="str">
        <f t="shared" si="100"/>
        <v/>
      </c>
      <c r="AA133" s="23" t="str">
        <f t="shared" ref="AA133" si="101">IFERROR(AA14/AA54*100,"")</f>
        <v/>
      </c>
    </row>
    <row r="134" spans="2:27" s="65" customFormat="1" ht="15" customHeight="1" x14ac:dyDescent="0.5">
      <c r="B134" s="64" t="s">
        <v>174</v>
      </c>
      <c r="C134" s="20" t="s">
        <v>151</v>
      </c>
      <c r="D134" s="23" t="s">
        <v>364</v>
      </c>
      <c r="E134" s="23" t="str">
        <f t="shared" ref="E134:X134" si="102">IFERROR(E15/E55*100,"")</f>
        <v/>
      </c>
      <c r="F134" s="23" t="str">
        <f t="shared" si="102"/>
        <v/>
      </c>
      <c r="G134" s="23" t="str">
        <f t="shared" si="102"/>
        <v/>
      </c>
      <c r="H134" s="23" t="str">
        <f t="shared" si="102"/>
        <v/>
      </c>
      <c r="I134" s="23" t="str">
        <f t="shared" si="102"/>
        <v/>
      </c>
      <c r="J134" s="23" t="str">
        <f t="shared" si="102"/>
        <v/>
      </c>
      <c r="K134" s="23" t="str">
        <f t="shared" si="102"/>
        <v/>
      </c>
      <c r="L134" s="23" t="str">
        <f t="shared" si="102"/>
        <v/>
      </c>
      <c r="M134" s="23" t="str">
        <f t="shared" si="102"/>
        <v/>
      </c>
      <c r="N134" s="23" t="str">
        <f t="shared" si="102"/>
        <v/>
      </c>
      <c r="O134" s="23" t="str">
        <f t="shared" si="102"/>
        <v/>
      </c>
      <c r="P134" s="23" t="str">
        <f t="shared" si="102"/>
        <v/>
      </c>
      <c r="Q134" s="23" t="str">
        <f t="shared" si="102"/>
        <v/>
      </c>
      <c r="R134" s="23" t="str">
        <f t="shared" si="102"/>
        <v/>
      </c>
      <c r="S134" s="23" t="str">
        <f t="shared" si="102"/>
        <v/>
      </c>
      <c r="T134" s="23">
        <f t="shared" si="102"/>
        <v>100</v>
      </c>
      <c r="U134" s="23">
        <f t="shared" si="102"/>
        <v>100</v>
      </c>
      <c r="V134" s="23">
        <f t="shared" si="102"/>
        <v>165.21739130434781</v>
      </c>
      <c r="W134" s="23">
        <f t="shared" si="102"/>
        <v>185.86956521739131</v>
      </c>
      <c r="X134" s="23">
        <f t="shared" si="102"/>
        <v>185.09832220819052</v>
      </c>
      <c r="Y134" s="23">
        <f t="shared" ref="Y134:Z134" si="103">IFERROR(Y15/Y55*100,"")</f>
        <v>195.89572433700164</v>
      </c>
      <c r="Z134" s="23">
        <f t="shared" si="103"/>
        <v>206.98416156362441</v>
      </c>
      <c r="AA134" s="23">
        <f t="shared" ref="AA134" si="104">IFERROR(AA15/AA55*100,"")</f>
        <v>227.61381221780618</v>
      </c>
    </row>
    <row r="135" spans="2:27" s="65" customFormat="1" ht="15" customHeight="1" x14ac:dyDescent="0.5">
      <c r="B135" s="64" t="s">
        <v>175</v>
      </c>
      <c r="C135" s="20" t="s">
        <v>152</v>
      </c>
      <c r="D135" s="23" t="s">
        <v>364</v>
      </c>
      <c r="E135" s="23" t="str">
        <f t="shared" ref="E135:X135" si="105">IFERROR(E16/E56*100,"")</f>
        <v/>
      </c>
      <c r="F135" s="23" t="str">
        <f t="shared" si="105"/>
        <v/>
      </c>
      <c r="G135" s="23" t="str">
        <f t="shared" si="105"/>
        <v/>
      </c>
      <c r="H135" s="23" t="str">
        <f t="shared" si="105"/>
        <v/>
      </c>
      <c r="I135" s="23" t="str">
        <f t="shared" si="105"/>
        <v/>
      </c>
      <c r="J135" s="23" t="str">
        <f t="shared" si="105"/>
        <v/>
      </c>
      <c r="K135" s="23" t="str">
        <f t="shared" si="105"/>
        <v/>
      </c>
      <c r="L135" s="23" t="str">
        <f t="shared" si="105"/>
        <v/>
      </c>
      <c r="M135" s="23" t="str">
        <f t="shared" si="105"/>
        <v/>
      </c>
      <c r="N135" s="23" t="str">
        <f t="shared" si="105"/>
        <v/>
      </c>
      <c r="O135" s="23" t="str">
        <f t="shared" si="105"/>
        <v/>
      </c>
      <c r="P135" s="23" t="str">
        <f t="shared" si="105"/>
        <v/>
      </c>
      <c r="Q135" s="23" t="str">
        <f t="shared" si="105"/>
        <v/>
      </c>
      <c r="R135" s="23" t="str">
        <f t="shared" si="105"/>
        <v/>
      </c>
      <c r="S135" s="23" t="str">
        <f t="shared" si="105"/>
        <v/>
      </c>
      <c r="T135" s="23">
        <f t="shared" si="105"/>
        <v>100</v>
      </c>
      <c r="U135" s="23">
        <f t="shared" si="105"/>
        <v>105.83931556691908</v>
      </c>
      <c r="V135" s="23">
        <f t="shared" si="105"/>
        <v>115.68771002990219</v>
      </c>
      <c r="W135" s="23">
        <f t="shared" si="105"/>
        <v>115.99488408708822</v>
      </c>
      <c r="X135" s="23">
        <f t="shared" si="105"/>
        <v>116.72374679887871</v>
      </c>
      <c r="Y135" s="23">
        <f t="shared" ref="Y135:Z135" si="106">IFERROR(Y16/Y56*100,"")</f>
        <v>118.95717682505345</v>
      </c>
      <c r="Z135" s="23">
        <f t="shared" si="106"/>
        <v>131.47528853125664</v>
      </c>
      <c r="AA135" s="23">
        <f t="shared" ref="AA135" si="107">IFERROR(AA16/AA56*100,"")</f>
        <v>140.49550146594652</v>
      </c>
    </row>
    <row r="136" spans="2:27" s="63" customFormat="1" ht="15" customHeight="1" x14ac:dyDescent="0.5">
      <c r="B136" s="62" t="s">
        <v>55</v>
      </c>
      <c r="C136" s="18" t="s">
        <v>153</v>
      </c>
      <c r="D136" s="22" t="s">
        <v>364</v>
      </c>
      <c r="E136" s="22" t="str">
        <f t="shared" ref="E136:X136" si="108">IFERROR(E17/E57*100,"")</f>
        <v/>
      </c>
      <c r="F136" s="22" t="str">
        <f t="shared" si="108"/>
        <v/>
      </c>
      <c r="G136" s="22" t="str">
        <f t="shared" si="108"/>
        <v/>
      </c>
      <c r="H136" s="22" t="str">
        <f t="shared" si="108"/>
        <v/>
      </c>
      <c r="I136" s="22" t="str">
        <f t="shared" si="108"/>
        <v/>
      </c>
      <c r="J136" s="22" t="str">
        <f t="shared" si="108"/>
        <v/>
      </c>
      <c r="K136" s="22" t="str">
        <f t="shared" si="108"/>
        <v/>
      </c>
      <c r="L136" s="22" t="str">
        <f t="shared" si="108"/>
        <v/>
      </c>
      <c r="M136" s="22" t="str">
        <f t="shared" si="108"/>
        <v/>
      </c>
      <c r="N136" s="22" t="str">
        <f t="shared" si="108"/>
        <v/>
      </c>
      <c r="O136" s="22" t="str">
        <f t="shared" si="108"/>
        <v/>
      </c>
      <c r="P136" s="22" t="str">
        <f t="shared" si="108"/>
        <v/>
      </c>
      <c r="Q136" s="22" t="str">
        <f t="shared" si="108"/>
        <v/>
      </c>
      <c r="R136" s="22" t="str">
        <f t="shared" si="108"/>
        <v/>
      </c>
      <c r="S136" s="22" t="str">
        <f t="shared" si="108"/>
        <v/>
      </c>
      <c r="T136" s="22">
        <f t="shared" si="108"/>
        <v>100</v>
      </c>
      <c r="U136" s="22">
        <f t="shared" si="108"/>
        <v>99.396226415094333</v>
      </c>
      <c r="V136" s="22">
        <f t="shared" si="108"/>
        <v>82.934648116006954</v>
      </c>
      <c r="W136" s="22">
        <f t="shared" si="108"/>
        <v>82.934648116006954</v>
      </c>
      <c r="X136" s="22">
        <f t="shared" si="108"/>
        <v>82.789585013355264</v>
      </c>
      <c r="Y136" s="22">
        <f t="shared" ref="Y136:Z136" si="109">IFERROR(Y17/Y57*100,"")</f>
        <v>102.17124249478351</v>
      </c>
      <c r="Z136" s="22">
        <f t="shared" si="109"/>
        <v>103.08922311019037</v>
      </c>
      <c r="AA136" s="22">
        <f t="shared" ref="AA136" si="110">IFERROR(AA17/AA57*100,"")</f>
        <v>121.2236497969697</v>
      </c>
    </row>
    <row r="137" spans="2:27" s="63" customFormat="1" ht="15" customHeight="1" x14ac:dyDescent="0.5">
      <c r="B137" s="62" t="s">
        <v>65</v>
      </c>
      <c r="C137" s="18" t="s">
        <v>154</v>
      </c>
      <c r="D137" s="22" t="s">
        <v>364</v>
      </c>
      <c r="E137" s="22" t="str">
        <f t="shared" ref="E137:X137" si="111">IFERROR(E18/E58*100,"")</f>
        <v/>
      </c>
      <c r="F137" s="22" t="str">
        <f t="shared" si="111"/>
        <v/>
      </c>
      <c r="G137" s="22" t="str">
        <f t="shared" si="111"/>
        <v/>
      </c>
      <c r="H137" s="22" t="str">
        <f t="shared" si="111"/>
        <v/>
      </c>
      <c r="I137" s="22" t="str">
        <f t="shared" si="111"/>
        <v/>
      </c>
      <c r="J137" s="22" t="str">
        <f t="shared" si="111"/>
        <v/>
      </c>
      <c r="K137" s="22" t="str">
        <f t="shared" si="111"/>
        <v/>
      </c>
      <c r="L137" s="22" t="str">
        <f t="shared" si="111"/>
        <v/>
      </c>
      <c r="M137" s="22" t="str">
        <f t="shared" si="111"/>
        <v/>
      </c>
      <c r="N137" s="22" t="str">
        <f t="shared" si="111"/>
        <v/>
      </c>
      <c r="O137" s="22" t="str">
        <f t="shared" si="111"/>
        <v/>
      </c>
      <c r="P137" s="22" t="str">
        <f t="shared" si="111"/>
        <v/>
      </c>
      <c r="Q137" s="22" t="str">
        <f t="shared" si="111"/>
        <v/>
      </c>
      <c r="R137" s="22" t="str">
        <f t="shared" si="111"/>
        <v/>
      </c>
      <c r="S137" s="22" t="str">
        <f t="shared" si="111"/>
        <v/>
      </c>
      <c r="T137" s="22">
        <f t="shared" si="111"/>
        <v>100</v>
      </c>
      <c r="U137" s="22">
        <f t="shared" si="111"/>
        <v>97.355506860775847</v>
      </c>
      <c r="V137" s="22">
        <f t="shared" si="111"/>
        <v>97.487350394557296</v>
      </c>
      <c r="W137" s="22">
        <f t="shared" si="111"/>
        <v>95.606426378501936</v>
      </c>
      <c r="X137" s="22">
        <f t="shared" si="111"/>
        <v>93.964112657910462</v>
      </c>
      <c r="Y137" s="22">
        <f t="shared" ref="Y137:Z137" si="112">IFERROR(Y18/Y58*100,"")</f>
        <v>94.382109820484416</v>
      </c>
      <c r="Z137" s="22">
        <f t="shared" si="112"/>
        <v>96.104564438689678</v>
      </c>
      <c r="AA137" s="22">
        <f t="shared" ref="AA137" si="113">IFERROR(AA18/AA58*100,"")</f>
        <v>120.09329334884626</v>
      </c>
    </row>
    <row r="138" spans="2:27" s="65" customFormat="1" ht="15" customHeight="1" x14ac:dyDescent="0.5">
      <c r="B138" s="64" t="s">
        <v>67</v>
      </c>
      <c r="C138" s="20" t="s">
        <v>60</v>
      </c>
      <c r="D138" s="23" t="s">
        <v>364</v>
      </c>
      <c r="E138" s="23" t="str">
        <f t="shared" ref="E138:X138" si="114">IFERROR(E19/E59*100,"")</f>
        <v/>
      </c>
      <c r="F138" s="23" t="str">
        <f t="shared" si="114"/>
        <v/>
      </c>
      <c r="G138" s="23" t="str">
        <f t="shared" si="114"/>
        <v/>
      </c>
      <c r="H138" s="23" t="str">
        <f t="shared" si="114"/>
        <v/>
      </c>
      <c r="I138" s="23" t="str">
        <f t="shared" si="114"/>
        <v/>
      </c>
      <c r="J138" s="23" t="str">
        <f t="shared" si="114"/>
        <v/>
      </c>
      <c r="K138" s="23" t="str">
        <f t="shared" si="114"/>
        <v/>
      </c>
      <c r="L138" s="23" t="str">
        <f t="shared" si="114"/>
        <v/>
      </c>
      <c r="M138" s="23" t="str">
        <f t="shared" si="114"/>
        <v/>
      </c>
      <c r="N138" s="23" t="str">
        <f t="shared" si="114"/>
        <v/>
      </c>
      <c r="O138" s="23" t="str">
        <f t="shared" si="114"/>
        <v/>
      </c>
      <c r="P138" s="23" t="str">
        <f t="shared" si="114"/>
        <v/>
      </c>
      <c r="Q138" s="23" t="str">
        <f t="shared" si="114"/>
        <v/>
      </c>
      <c r="R138" s="23" t="str">
        <f t="shared" si="114"/>
        <v/>
      </c>
      <c r="S138" s="23" t="str">
        <f t="shared" si="114"/>
        <v/>
      </c>
      <c r="T138" s="23">
        <f t="shared" si="114"/>
        <v>100</v>
      </c>
      <c r="U138" s="23">
        <f t="shared" si="114"/>
        <v>104.0221774615684</v>
      </c>
      <c r="V138" s="23">
        <f t="shared" si="114"/>
        <v>103.57002740744366</v>
      </c>
      <c r="W138" s="23">
        <f t="shared" si="114"/>
        <v>101.57160640237655</v>
      </c>
      <c r="X138" s="23">
        <f t="shared" si="114"/>
        <v>101.57202280232408</v>
      </c>
      <c r="Y138" s="23">
        <f t="shared" ref="Y138:Z138" si="115">IFERROR(Y19/Y59*100,"")</f>
        <v>101.69673150329905</v>
      </c>
      <c r="Z138" s="23">
        <f t="shared" si="115"/>
        <v>101.4042045057035</v>
      </c>
      <c r="AA138" s="23">
        <f t="shared" ref="AA138" si="116">IFERROR(AA19/AA59*100,"")</f>
        <v>112.19912541433092</v>
      </c>
    </row>
    <row r="139" spans="2:27" s="58" customFormat="1" ht="15" customHeight="1" x14ac:dyDescent="0.4">
      <c r="B139" s="61" t="s">
        <v>176</v>
      </c>
      <c r="C139" s="13" t="s">
        <v>155</v>
      </c>
      <c r="D139" s="11" t="s">
        <v>364</v>
      </c>
      <c r="E139" s="11" t="str">
        <f t="shared" ref="E139:X139" si="117">IFERROR(E20/E60*100,"")</f>
        <v/>
      </c>
      <c r="F139" s="11" t="str">
        <f t="shared" si="117"/>
        <v/>
      </c>
      <c r="G139" s="11" t="str">
        <f t="shared" si="117"/>
        <v/>
      </c>
      <c r="H139" s="11" t="str">
        <f t="shared" si="117"/>
        <v/>
      </c>
      <c r="I139" s="11" t="str">
        <f t="shared" si="117"/>
        <v/>
      </c>
      <c r="J139" s="11" t="str">
        <f t="shared" si="117"/>
        <v/>
      </c>
      <c r="K139" s="11" t="str">
        <f t="shared" si="117"/>
        <v/>
      </c>
      <c r="L139" s="11" t="str">
        <f t="shared" si="117"/>
        <v/>
      </c>
      <c r="M139" s="11" t="str">
        <f t="shared" si="117"/>
        <v/>
      </c>
      <c r="N139" s="11" t="str">
        <f t="shared" si="117"/>
        <v/>
      </c>
      <c r="O139" s="11" t="str">
        <f t="shared" si="117"/>
        <v/>
      </c>
      <c r="P139" s="11" t="str">
        <f t="shared" si="117"/>
        <v/>
      </c>
      <c r="Q139" s="11" t="str">
        <f t="shared" si="117"/>
        <v/>
      </c>
      <c r="R139" s="11" t="str">
        <f t="shared" si="117"/>
        <v/>
      </c>
      <c r="S139" s="11" t="str">
        <f t="shared" si="117"/>
        <v/>
      </c>
      <c r="T139" s="11">
        <f t="shared" si="117"/>
        <v>100</v>
      </c>
      <c r="U139" s="11">
        <f t="shared" si="117"/>
        <v>93.609528271942693</v>
      </c>
      <c r="V139" s="11">
        <f t="shared" si="117"/>
        <v>93.515555475697198</v>
      </c>
      <c r="W139" s="11">
        <f t="shared" si="117"/>
        <v>95.290946529150915</v>
      </c>
      <c r="X139" s="11">
        <f t="shared" si="117"/>
        <v>97.196765459733953</v>
      </c>
      <c r="Y139" s="11">
        <f t="shared" ref="Y139:Z139" si="118">IFERROR(Y20/Y60*100,"")</f>
        <v>96.223938943016591</v>
      </c>
      <c r="Z139" s="11">
        <f t="shared" si="118"/>
        <v>96.219102110858984</v>
      </c>
      <c r="AA139" s="11">
        <f t="shared" ref="AA139" si="119">IFERROR(AA20/AA60*100,"")</f>
        <v>111.51717221170207</v>
      </c>
    </row>
    <row r="140" spans="2:27" s="58" customFormat="1" ht="15" customHeight="1" x14ac:dyDescent="0.4">
      <c r="B140" s="61" t="s">
        <v>177</v>
      </c>
      <c r="C140" s="13" t="s">
        <v>156</v>
      </c>
      <c r="D140" s="11" t="s">
        <v>364</v>
      </c>
      <c r="E140" s="11" t="str">
        <f t="shared" ref="E140:X140" si="120">IFERROR(E21/E61*100,"")</f>
        <v/>
      </c>
      <c r="F140" s="11" t="str">
        <f t="shared" si="120"/>
        <v/>
      </c>
      <c r="G140" s="11" t="str">
        <f t="shared" si="120"/>
        <v/>
      </c>
      <c r="H140" s="11" t="str">
        <f t="shared" si="120"/>
        <v/>
      </c>
      <c r="I140" s="11" t="str">
        <f t="shared" si="120"/>
        <v/>
      </c>
      <c r="J140" s="11" t="str">
        <f t="shared" si="120"/>
        <v/>
      </c>
      <c r="K140" s="11" t="str">
        <f t="shared" si="120"/>
        <v/>
      </c>
      <c r="L140" s="11" t="str">
        <f t="shared" si="120"/>
        <v/>
      </c>
      <c r="M140" s="11" t="str">
        <f t="shared" si="120"/>
        <v/>
      </c>
      <c r="N140" s="11" t="str">
        <f t="shared" si="120"/>
        <v/>
      </c>
      <c r="O140" s="11" t="str">
        <f t="shared" si="120"/>
        <v/>
      </c>
      <c r="P140" s="11" t="str">
        <f t="shared" si="120"/>
        <v/>
      </c>
      <c r="Q140" s="11" t="str">
        <f t="shared" si="120"/>
        <v/>
      </c>
      <c r="R140" s="11" t="str">
        <f t="shared" si="120"/>
        <v/>
      </c>
      <c r="S140" s="11" t="str">
        <f t="shared" si="120"/>
        <v/>
      </c>
      <c r="T140" s="11" t="str">
        <f t="shared" si="120"/>
        <v/>
      </c>
      <c r="U140" s="11" t="str">
        <f t="shared" si="120"/>
        <v/>
      </c>
      <c r="V140" s="11" t="str">
        <f t="shared" si="120"/>
        <v/>
      </c>
      <c r="W140" s="11" t="str">
        <f t="shared" si="120"/>
        <v/>
      </c>
      <c r="X140" s="11" t="str">
        <f t="shared" si="120"/>
        <v/>
      </c>
      <c r="Y140" s="11" t="str">
        <f t="shared" ref="Y140:Z140" si="121">IFERROR(Y21/Y61*100,"")</f>
        <v/>
      </c>
      <c r="Z140" s="11" t="str">
        <f t="shared" si="121"/>
        <v/>
      </c>
      <c r="AA140" s="11" t="str">
        <f t="shared" ref="AA140" si="122">IFERROR(AA21/AA61*100,"")</f>
        <v/>
      </c>
    </row>
    <row r="141" spans="2:27" s="58" customFormat="1" ht="15" customHeight="1" x14ac:dyDescent="0.4">
      <c r="B141" s="61" t="s">
        <v>178</v>
      </c>
      <c r="C141" s="13" t="s">
        <v>157</v>
      </c>
      <c r="D141" s="11" t="s">
        <v>364</v>
      </c>
      <c r="E141" s="11" t="str">
        <f t="shared" ref="E141:X141" si="123">IFERROR(E22/E62*100,"")</f>
        <v/>
      </c>
      <c r="F141" s="11" t="str">
        <f t="shared" si="123"/>
        <v/>
      </c>
      <c r="G141" s="11" t="str">
        <f t="shared" si="123"/>
        <v/>
      </c>
      <c r="H141" s="11" t="str">
        <f t="shared" si="123"/>
        <v/>
      </c>
      <c r="I141" s="11" t="str">
        <f t="shared" si="123"/>
        <v/>
      </c>
      <c r="J141" s="11" t="str">
        <f t="shared" si="123"/>
        <v/>
      </c>
      <c r="K141" s="11" t="str">
        <f t="shared" si="123"/>
        <v/>
      </c>
      <c r="L141" s="11" t="str">
        <f t="shared" si="123"/>
        <v/>
      </c>
      <c r="M141" s="11" t="str">
        <f t="shared" si="123"/>
        <v/>
      </c>
      <c r="N141" s="11" t="str">
        <f t="shared" si="123"/>
        <v/>
      </c>
      <c r="O141" s="11" t="str">
        <f t="shared" si="123"/>
        <v/>
      </c>
      <c r="P141" s="11" t="str">
        <f t="shared" si="123"/>
        <v/>
      </c>
      <c r="Q141" s="11" t="str">
        <f t="shared" si="123"/>
        <v/>
      </c>
      <c r="R141" s="11" t="str">
        <f t="shared" si="123"/>
        <v/>
      </c>
      <c r="S141" s="11" t="str">
        <f t="shared" si="123"/>
        <v/>
      </c>
      <c r="T141" s="11" t="str">
        <f t="shared" si="123"/>
        <v/>
      </c>
      <c r="U141" s="11" t="str">
        <f t="shared" si="123"/>
        <v/>
      </c>
      <c r="V141" s="11" t="str">
        <f t="shared" si="123"/>
        <v/>
      </c>
      <c r="W141" s="11" t="str">
        <f t="shared" si="123"/>
        <v/>
      </c>
      <c r="X141" s="11" t="str">
        <f t="shared" si="123"/>
        <v/>
      </c>
      <c r="Y141" s="11" t="str">
        <f t="shared" ref="Y141:Z141" si="124">IFERROR(Y22/Y62*100,"")</f>
        <v/>
      </c>
      <c r="Z141" s="11" t="str">
        <f t="shared" si="124"/>
        <v/>
      </c>
      <c r="AA141" s="11" t="str">
        <f t="shared" ref="AA141" si="125">IFERROR(AA22/AA62*100,"")</f>
        <v/>
      </c>
    </row>
    <row r="142" spans="2:27" s="58" customFormat="1" ht="15" customHeight="1" x14ac:dyDescent="0.4">
      <c r="B142" s="61" t="s">
        <v>179</v>
      </c>
      <c r="C142" s="13" t="s">
        <v>158</v>
      </c>
      <c r="D142" s="11" t="s">
        <v>364</v>
      </c>
      <c r="E142" s="11" t="str">
        <f t="shared" ref="E142:X142" si="126">IFERROR(E23/E63*100,"")</f>
        <v/>
      </c>
      <c r="F142" s="11" t="str">
        <f t="shared" si="126"/>
        <v/>
      </c>
      <c r="G142" s="11" t="str">
        <f t="shared" si="126"/>
        <v/>
      </c>
      <c r="H142" s="11" t="str">
        <f t="shared" si="126"/>
        <v/>
      </c>
      <c r="I142" s="11" t="str">
        <f t="shared" si="126"/>
        <v/>
      </c>
      <c r="J142" s="11" t="str">
        <f t="shared" si="126"/>
        <v/>
      </c>
      <c r="K142" s="11" t="str">
        <f t="shared" si="126"/>
        <v/>
      </c>
      <c r="L142" s="11" t="str">
        <f t="shared" si="126"/>
        <v/>
      </c>
      <c r="M142" s="11" t="str">
        <f t="shared" si="126"/>
        <v/>
      </c>
      <c r="N142" s="11" t="str">
        <f t="shared" si="126"/>
        <v/>
      </c>
      <c r="O142" s="11" t="str">
        <f t="shared" si="126"/>
        <v/>
      </c>
      <c r="P142" s="11" t="str">
        <f t="shared" si="126"/>
        <v/>
      </c>
      <c r="Q142" s="11" t="str">
        <f t="shared" si="126"/>
        <v/>
      </c>
      <c r="R142" s="11" t="str">
        <f t="shared" si="126"/>
        <v/>
      </c>
      <c r="S142" s="11" t="str">
        <f t="shared" si="126"/>
        <v/>
      </c>
      <c r="T142" s="11">
        <f t="shared" si="126"/>
        <v>100</v>
      </c>
      <c r="U142" s="11">
        <f t="shared" si="126"/>
        <v>101.51312160138704</v>
      </c>
      <c r="V142" s="11">
        <f t="shared" si="126"/>
        <v>104.31295389811694</v>
      </c>
      <c r="W142" s="11">
        <f t="shared" si="126"/>
        <v>108.30656984872648</v>
      </c>
      <c r="X142" s="11">
        <f t="shared" si="126"/>
        <v>108.30656984872648</v>
      </c>
      <c r="Y142" s="11">
        <f t="shared" ref="Y142:Z142" si="127">IFERROR(Y23/Y63*100,"")</f>
        <v>106.68805468557434</v>
      </c>
      <c r="Z142" s="11">
        <f t="shared" si="127"/>
        <v>98.548977837391917</v>
      </c>
      <c r="AA142" s="11">
        <f t="shared" ref="AA142" si="128">IFERROR(AA23/AA63*100,"")</f>
        <v>114.73599528451895</v>
      </c>
    </row>
    <row r="143" spans="2:27" s="58" customFormat="1" ht="15" customHeight="1" x14ac:dyDescent="0.4">
      <c r="B143" s="61" t="s">
        <v>180</v>
      </c>
      <c r="C143" s="13" t="s">
        <v>159</v>
      </c>
      <c r="D143" s="11" t="s">
        <v>364</v>
      </c>
      <c r="E143" s="11" t="str">
        <f t="shared" ref="E143:X143" si="129">IFERROR(E24/E64*100,"")</f>
        <v/>
      </c>
      <c r="F143" s="11" t="str">
        <f t="shared" si="129"/>
        <v/>
      </c>
      <c r="G143" s="11" t="str">
        <f t="shared" si="129"/>
        <v/>
      </c>
      <c r="H143" s="11" t="str">
        <f t="shared" si="129"/>
        <v/>
      </c>
      <c r="I143" s="11" t="str">
        <f t="shared" si="129"/>
        <v/>
      </c>
      <c r="J143" s="11" t="str">
        <f t="shared" si="129"/>
        <v/>
      </c>
      <c r="K143" s="11" t="str">
        <f t="shared" si="129"/>
        <v/>
      </c>
      <c r="L143" s="11" t="str">
        <f t="shared" si="129"/>
        <v/>
      </c>
      <c r="M143" s="11" t="str">
        <f t="shared" si="129"/>
        <v/>
      </c>
      <c r="N143" s="11" t="str">
        <f t="shared" si="129"/>
        <v/>
      </c>
      <c r="O143" s="11" t="str">
        <f t="shared" si="129"/>
        <v/>
      </c>
      <c r="P143" s="11" t="str">
        <f t="shared" si="129"/>
        <v/>
      </c>
      <c r="Q143" s="11" t="str">
        <f t="shared" si="129"/>
        <v/>
      </c>
      <c r="R143" s="11" t="str">
        <f t="shared" si="129"/>
        <v/>
      </c>
      <c r="S143" s="11" t="str">
        <f t="shared" si="129"/>
        <v/>
      </c>
      <c r="T143" s="11">
        <f t="shared" si="129"/>
        <v>100</v>
      </c>
      <c r="U143" s="11">
        <f t="shared" si="129"/>
        <v>108.52823677251158</v>
      </c>
      <c r="V143" s="11">
        <f t="shared" si="129"/>
        <v>107.58844505828462</v>
      </c>
      <c r="W143" s="11">
        <f t="shared" si="129"/>
        <v>103.16443328115838</v>
      </c>
      <c r="X143" s="11">
        <f t="shared" si="129"/>
        <v>102.27893775363775</v>
      </c>
      <c r="Y143" s="11">
        <f t="shared" ref="Y143:Z143" si="130">IFERROR(Y24/Y64*100,"")</f>
        <v>103.03270359329153</v>
      </c>
      <c r="Z143" s="11">
        <f t="shared" si="130"/>
        <v>103.45774027696741</v>
      </c>
      <c r="AA143" s="11">
        <f t="shared" ref="AA143" si="131">IFERROR(AA24/AA64*100,"")</f>
        <v>112.71189951572535</v>
      </c>
    </row>
    <row r="144" spans="2:27" s="65" customFormat="1" ht="15" customHeight="1" x14ac:dyDescent="0.5">
      <c r="B144" s="64" t="s">
        <v>69</v>
      </c>
      <c r="C144" s="20" t="s">
        <v>160</v>
      </c>
      <c r="D144" s="23" t="s">
        <v>364</v>
      </c>
      <c r="E144" s="23" t="str">
        <f t="shared" ref="E144:X144" si="132">IFERROR(E25/E65*100,"")</f>
        <v/>
      </c>
      <c r="F144" s="23" t="str">
        <f t="shared" si="132"/>
        <v/>
      </c>
      <c r="G144" s="23" t="str">
        <f t="shared" si="132"/>
        <v/>
      </c>
      <c r="H144" s="23" t="str">
        <f t="shared" si="132"/>
        <v/>
      </c>
      <c r="I144" s="23" t="str">
        <f t="shared" si="132"/>
        <v/>
      </c>
      <c r="J144" s="23" t="str">
        <f t="shared" si="132"/>
        <v/>
      </c>
      <c r="K144" s="23" t="str">
        <f t="shared" si="132"/>
        <v/>
      </c>
      <c r="L144" s="23" t="str">
        <f t="shared" si="132"/>
        <v/>
      </c>
      <c r="M144" s="23" t="str">
        <f t="shared" si="132"/>
        <v/>
      </c>
      <c r="N144" s="23" t="str">
        <f t="shared" si="132"/>
        <v/>
      </c>
      <c r="O144" s="23" t="str">
        <f t="shared" si="132"/>
        <v/>
      </c>
      <c r="P144" s="23" t="str">
        <f t="shared" si="132"/>
        <v/>
      </c>
      <c r="Q144" s="23" t="str">
        <f t="shared" si="132"/>
        <v/>
      </c>
      <c r="R144" s="23" t="str">
        <f t="shared" si="132"/>
        <v/>
      </c>
      <c r="S144" s="23" t="str">
        <f t="shared" si="132"/>
        <v/>
      </c>
      <c r="T144" s="23">
        <f t="shared" si="132"/>
        <v>100</v>
      </c>
      <c r="U144" s="23">
        <f t="shared" si="132"/>
        <v>84.701016582273596</v>
      </c>
      <c r="V144" s="23">
        <f t="shared" si="132"/>
        <v>80.59689523273417</v>
      </c>
      <c r="W144" s="23">
        <f t="shared" si="132"/>
        <v>79.902278678713728</v>
      </c>
      <c r="X144" s="23">
        <f t="shared" si="132"/>
        <v>83.661087915757435</v>
      </c>
      <c r="Y144" s="23">
        <f t="shared" ref="Y144:Z144" si="133">IFERROR(Y25/Y65*100,"")</f>
        <v>82.964078350365241</v>
      </c>
      <c r="Z144" s="23">
        <f t="shared" si="133"/>
        <v>85.894660330841774</v>
      </c>
      <c r="AA144" s="23">
        <f t="shared" ref="AA144" si="134">IFERROR(AA25/AA65*100,"")</f>
        <v>147.40428658216044</v>
      </c>
    </row>
    <row r="145" spans="2:27" s="65" customFormat="1" ht="15" customHeight="1" x14ac:dyDescent="0.5">
      <c r="B145" s="64" t="s">
        <v>71</v>
      </c>
      <c r="C145" s="20" t="s">
        <v>161</v>
      </c>
      <c r="D145" s="23" t="s">
        <v>364</v>
      </c>
      <c r="E145" s="23" t="str">
        <f t="shared" ref="E145:X145" si="135">IFERROR(E26/E66*100,"")</f>
        <v/>
      </c>
      <c r="F145" s="23" t="str">
        <f t="shared" si="135"/>
        <v/>
      </c>
      <c r="G145" s="23" t="str">
        <f t="shared" si="135"/>
        <v/>
      </c>
      <c r="H145" s="23" t="str">
        <f t="shared" si="135"/>
        <v/>
      </c>
      <c r="I145" s="23" t="str">
        <f t="shared" si="135"/>
        <v/>
      </c>
      <c r="J145" s="23" t="str">
        <f t="shared" si="135"/>
        <v/>
      </c>
      <c r="K145" s="23" t="str">
        <f t="shared" si="135"/>
        <v/>
      </c>
      <c r="L145" s="23" t="str">
        <f t="shared" si="135"/>
        <v/>
      </c>
      <c r="M145" s="23" t="str">
        <f t="shared" si="135"/>
        <v/>
      </c>
      <c r="N145" s="23" t="str">
        <f t="shared" si="135"/>
        <v/>
      </c>
      <c r="O145" s="23" t="str">
        <f t="shared" si="135"/>
        <v/>
      </c>
      <c r="P145" s="23" t="str">
        <f t="shared" si="135"/>
        <v/>
      </c>
      <c r="Q145" s="23" t="str">
        <f t="shared" si="135"/>
        <v/>
      </c>
      <c r="R145" s="23" t="str">
        <f t="shared" si="135"/>
        <v/>
      </c>
      <c r="S145" s="23" t="str">
        <f t="shared" si="135"/>
        <v/>
      </c>
      <c r="T145" s="23">
        <f t="shared" si="135"/>
        <v>100</v>
      </c>
      <c r="U145" s="23">
        <f t="shared" si="135"/>
        <v>97.318681770945872</v>
      </c>
      <c r="V145" s="23">
        <f t="shared" si="135"/>
        <v>97.024798681063601</v>
      </c>
      <c r="W145" s="23">
        <f t="shared" si="135"/>
        <v>96.623732836911884</v>
      </c>
      <c r="X145" s="23">
        <f t="shared" si="135"/>
        <v>90.389424716906575</v>
      </c>
      <c r="Y145" s="23">
        <f t="shared" ref="Y145:Z145" si="136">IFERROR(Y26/Y66*100,"")</f>
        <v>88.54212922875675</v>
      </c>
      <c r="Z145" s="23">
        <f t="shared" si="136"/>
        <v>87.938603251678401</v>
      </c>
      <c r="AA145" s="23">
        <f t="shared" ref="AA145" si="137">IFERROR(AA26/AA66*100,"")</f>
        <v>97.87975360989158</v>
      </c>
    </row>
    <row r="146" spans="2:27" s="65" customFormat="1" ht="15" customHeight="1" x14ac:dyDescent="0.5">
      <c r="B146" s="64" t="s">
        <v>73</v>
      </c>
      <c r="C146" s="20" t="s">
        <v>162</v>
      </c>
      <c r="D146" s="23" t="s">
        <v>364</v>
      </c>
      <c r="E146" s="23" t="str">
        <f t="shared" ref="E146:X146" si="138">IFERROR(E27/E67*100,"")</f>
        <v/>
      </c>
      <c r="F146" s="23" t="str">
        <f t="shared" si="138"/>
        <v/>
      </c>
      <c r="G146" s="23" t="str">
        <f t="shared" si="138"/>
        <v/>
      </c>
      <c r="H146" s="23" t="str">
        <f t="shared" si="138"/>
        <v/>
      </c>
      <c r="I146" s="23" t="str">
        <f t="shared" si="138"/>
        <v/>
      </c>
      <c r="J146" s="23" t="str">
        <f t="shared" si="138"/>
        <v/>
      </c>
      <c r="K146" s="23" t="str">
        <f t="shared" si="138"/>
        <v/>
      </c>
      <c r="L146" s="23" t="str">
        <f t="shared" si="138"/>
        <v/>
      </c>
      <c r="M146" s="23" t="str">
        <f t="shared" si="138"/>
        <v/>
      </c>
      <c r="N146" s="23" t="str">
        <f t="shared" si="138"/>
        <v/>
      </c>
      <c r="O146" s="23" t="str">
        <f t="shared" si="138"/>
        <v/>
      </c>
      <c r="P146" s="23" t="str">
        <f t="shared" si="138"/>
        <v/>
      </c>
      <c r="Q146" s="23" t="str">
        <f t="shared" si="138"/>
        <v/>
      </c>
      <c r="R146" s="23" t="str">
        <f t="shared" si="138"/>
        <v/>
      </c>
      <c r="S146" s="23" t="str">
        <f t="shared" si="138"/>
        <v/>
      </c>
      <c r="T146" s="23">
        <f t="shared" si="138"/>
        <v>100</v>
      </c>
      <c r="U146" s="23">
        <f t="shared" si="138"/>
        <v>110.11702790665467</v>
      </c>
      <c r="V146" s="23">
        <f t="shared" si="138"/>
        <v>104.08880616901932</v>
      </c>
      <c r="W146" s="23">
        <f t="shared" si="138"/>
        <v>102.54872828783323</v>
      </c>
      <c r="X146" s="23">
        <f t="shared" si="138"/>
        <v>95.440360297179055</v>
      </c>
      <c r="Y146" s="23">
        <f t="shared" ref="Y146:Z146" si="139">IFERROR(Y27/Y67*100,"")</f>
        <v>80.953034270891663</v>
      </c>
      <c r="Z146" s="23">
        <f t="shared" si="139"/>
        <v>83.432787706239836</v>
      </c>
      <c r="AA146" s="23">
        <f t="shared" ref="AA146" si="140">IFERROR(AA27/AA67*100,"")</f>
        <v>88.894766703501929</v>
      </c>
    </row>
    <row r="147" spans="2:27" s="65" customFormat="1" ht="15" customHeight="1" x14ac:dyDescent="0.5">
      <c r="B147" s="64" t="s">
        <v>75</v>
      </c>
      <c r="C147" s="20" t="s">
        <v>163</v>
      </c>
      <c r="D147" s="23" t="s">
        <v>364</v>
      </c>
      <c r="E147" s="23" t="str">
        <f t="shared" ref="E147:X147" si="141">IFERROR(E28/E68*100,"")</f>
        <v/>
      </c>
      <c r="F147" s="23" t="str">
        <f t="shared" si="141"/>
        <v/>
      </c>
      <c r="G147" s="23" t="str">
        <f t="shared" si="141"/>
        <v/>
      </c>
      <c r="H147" s="23" t="str">
        <f t="shared" si="141"/>
        <v/>
      </c>
      <c r="I147" s="23" t="str">
        <f t="shared" si="141"/>
        <v/>
      </c>
      <c r="J147" s="23" t="str">
        <f t="shared" si="141"/>
        <v/>
      </c>
      <c r="K147" s="23" t="str">
        <f t="shared" si="141"/>
        <v/>
      </c>
      <c r="L147" s="23" t="str">
        <f t="shared" si="141"/>
        <v/>
      </c>
      <c r="M147" s="23" t="str">
        <f t="shared" si="141"/>
        <v/>
      </c>
      <c r="N147" s="23" t="str">
        <f t="shared" si="141"/>
        <v/>
      </c>
      <c r="O147" s="23" t="str">
        <f t="shared" si="141"/>
        <v/>
      </c>
      <c r="P147" s="23" t="str">
        <f t="shared" si="141"/>
        <v/>
      </c>
      <c r="Q147" s="23" t="str">
        <f t="shared" si="141"/>
        <v/>
      </c>
      <c r="R147" s="23" t="str">
        <f t="shared" si="141"/>
        <v/>
      </c>
      <c r="S147" s="23" t="str">
        <f t="shared" si="141"/>
        <v/>
      </c>
      <c r="T147" s="23">
        <f t="shared" si="141"/>
        <v>100</v>
      </c>
      <c r="U147" s="23">
        <f t="shared" si="141"/>
        <v>95.353645326427042</v>
      </c>
      <c r="V147" s="23">
        <f t="shared" si="141"/>
        <v>104.04368883699533</v>
      </c>
      <c r="W147" s="23">
        <f t="shared" si="141"/>
        <v>116.39276430878644</v>
      </c>
      <c r="X147" s="23">
        <f t="shared" si="141"/>
        <v>109.04073305119249</v>
      </c>
      <c r="Y147" s="23">
        <f t="shared" ref="Y147:Z147" si="142">IFERROR(Y28/Y68*100,"")</f>
        <v>117.25769038457167</v>
      </c>
      <c r="Z147" s="23">
        <f t="shared" si="142"/>
        <v>134.06691121603421</v>
      </c>
      <c r="AA147" s="23">
        <f t="shared" ref="AA147" si="143">IFERROR(AA28/AA68*100,"")</f>
        <v>156.51189512317379</v>
      </c>
    </row>
    <row r="148" spans="2:27" s="65" customFormat="1" ht="15" customHeight="1" x14ac:dyDescent="0.5">
      <c r="B148" s="64" t="s">
        <v>77</v>
      </c>
      <c r="C148" s="20" t="s">
        <v>116</v>
      </c>
      <c r="D148" s="23" t="s">
        <v>364</v>
      </c>
      <c r="E148" s="23" t="str">
        <f t="shared" ref="E148:X148" si="144">IFERROR(E29/E69*100,"")</f>
        <v/>
      </c>
      <c r="F148" s="23" t="str">
        <f t="shared" si="144"/>
        <v/>
      </c>
      <c r="G148" s="23" t="str">
        <f t="shared" si="144"/>
        <v/>
      </c>
      <c r="H148" s="23" t="str">
        <f t="shared" si="144"/>
        <v/>
      </c>
      <c r="I148" s="23" t="str">
        <f t="shared" si="144"/>
        <v/>
      </c>
      <c r="J148" s="23" t="str">
        <f t="shared" si="144"/>
        <v/>
      </c>
      <c r="K148" s="23" t="str">
        <f t="shared" si="144"/>
        <v/>
      </c>
      <c r="L148" s="23" t="str">
        <f t="shared" si="144"/>
        <v/>
      </c>
      <c r="M148" s="23" t="str">
        <f t="shared" si="144"/>
        <v/>
      </c>
      <c r="N148" s="23" t="str">
        <f t="shared" si="144"/>
        <v/>
      </c>
      <c r="O148" s="23" t="str">
        <f t="shared" si="144"/>
        <v/>
      </c>
      <c r="P148" s="23" t="str">
        <f t="shared" si="144"/>
        <v/>
      </c>
      <c r="Q148" s="23" t="str">
        <f t="shared" si="144"/>
        <v/>
      </c>
      <c r="R148" s="23" t="str">
        <f t="shared" si="144"/>
        <v/>
      </c>
      <c r="S148" s="23" t="str">
        <f t="shared" si="144"/>
        <v/>
      </c>
      <c r="T148" s="23">
        <f t="shared" si="144"/>
        <v>100</v>
      </c>
      <c r="U148" s="23">
        <f t="shared" si="144"/>
        <v>103.12318804972726</v>
      </c>
      <c r="V148" s="23">
        <f t="shared" si="144"/>
        <v>106.77121180689724</v>
      </c>
      <c r="W148" s="23">
        <f t="shared" si="144"/>
        <v>95.310686098393901</v>
      </c>
      <c r="X148" s="23">
        <f t="shared" si="144"/>
        <v>93.548934224117815</v>
      </c>
      <c r="Y148" s="23">
        <f t="shared" ref="Y148:Z148" si="145">IFERROR(Y29/Y69*100,"")</f>
        <v>93.222368537998364</v>
      </c>
      <c r="Z148" s="23">
        <f t="shared" si="145"/>
        <v>93.31050889905201</v>
      </c>
      <c r="AA148" s="23">
        <f t="shared" ref="AA148" si="146">IFERROR(AA29/AA69*100,"")</f>
        <v>101.81821260879234</v>
      </c>
    </row>
    <row r="149" spans="2:27" s="58" customFormat="1" ht="15" customHeight="1" x14ac:dyDescent="0.4">
      <c r="B149" s="61" t="s">
        <v>181</v>
      </c>
      <c r="C149" s="13" t="s">
        <v>164</v>
      </c>
      <c r="D149" s="11" t="s">
        <v>364</v>
      </c>
      <c r="E149" s="11" t="str">
        <f t="shared" ref="E149:X149" si="147">IFERROR(E30/E70*100,"")</f>
        <v/>
      </c>
      <c r="F149" s="11" t="str">
        <f t="shared" si="147"/>
        <v/>
      </c>
      <c r="G149" s="11" t="str">
        <f t="shared" si="147"/>
        <v/>
      </c>
      <c r="H149" s="11" t="str">
        <f t="shared" si="147"/>
        <v/>
      </c>
      <c r="I149" s="11" t="str">
        <f t="shared" si="147"/>
        <v/>
      </c>
      <c r="J149" s="11" t="str">
        <f t="shared" si="147"/>
        <v/>
      </c>
      <c r="K149" s="11" t="str">
        <f t="shared" si="147"/>
        <v/>
      </c>
      <c r="L149" s="11" t="str">
        <f t="shared" si="147"/>
        <v/>
      </c>
      <c r="M149" s="11" t="str">
        <f t="shared" si="147"/>
        <v/>
      </c>
      <c r="N149" s="11" t="str">
        <f t="shared" si="147"/>
        <v/>
      </c>
      <c r="O149" s="11" t="str">
        <f t="shared" si="147"/>
        <v/>
      </c>
      <c r="P149" s="11" t="str">
        <f t="shared" si="147"/>
        <v/>
      </c>
      <c r="Q149" s="11" t="str">
        <f t="shared" si="147"/>
        <v/>
      </c>
      <c r="R149" s="11" t="str">
        <f t="shared" si="147"/>
        <v/>
      </c>
      <c r="S149" s="11" t="str">
        <f t="shared" si="147"/>
        <v/>
      </c>
      <c r="T149" s="11">
        <f t="shared" si="147"/>
        <v>100</v>
      </c>
      <c r="U149" s="11">
        <f t="shared" si="147"/>
        <v>140.13562115989811</v>
      </c>
      <c r="V149" s="11">
        <f t="shared" si="147"/>
        <v>126.26230686332372</v>
      </c>
      <c r="W149" s="11">
        <f t="shared" si="147"/>
        <v>126.26230686332372</v>
      </c>
      <c r="X149" s="11">
        <f t="shared" si="147"/>
        <v>123.9840102138652</v>
      </c>
      <c r="Y149" s="11">
        <f t="shared" ref="Y149:Z149" si="148">IFERROR(Y30/Y70*100,"")</f>
        <v>124.23174377217525</v>
      </c>
      <c r="Z149" s="11">
        <f t="shared" si="148"/>
        <v>124.6035951013734</v>
      </c>
      <c r="AA149" s="11">
        <f t="shared" ref="AA149" si="149">IFERROR(AA30/AA70*100,"")</f>
        <v>130.36453685848386</v>
      </c>
    </row>
    <row r="150" spans="2:27" s="58" customFormat="1" ht="15" customHeight="1" x14ac:dyDescent="0.4">
      <c r="B150" s="61" t="s">
        <v>182</v>
      </c>
      <c r="C150" s="13" t="s">
        <v>165</v>
      </c>
      <c r="D150" s="11" t="s">
        <v>364</v>
      </c>
      <c r="E150" s="11" t="str">
        <f t="shared" ref="E150:X150" si="150">IFERROR(E31/E71*100,"")</f>
        <v/>
      </c>
      <c r="F150" s="11" t="str">
        <f t="shared" si="150"/>
        <v/>
      </c>
      <c r="G150" s="11" t="str">
        <f t="shared" si="150"/>
        <v/>
      </c>
      <c r="H150" s="11" t="str">
        <f t="shared" si="150"/>
        <v/>
      </c>
      <c r="I150" s="11" t="str">
        <f t="shared" si="150"/>
        <v/>
      </c>
      <c r="J150" s="11" t="str">
        <f t="shared" si="150"/>
        <v/>
      </c>
      <c r="K150" s="11" t="str">
        <f t="shared" si="150"/>
        <v/>
      </c>
      <c r="L150" s="11" t="str">
        <f t="shared" si="150"/>
        <v/>
      </c>
      <c r="M150" s="11" t="str">
        <f t="shared" si="150"/>
        <v/>
      </c>
      <c r="N150" s="11" t="str">
        <f t="shared" si="150"/>
        <v/>
      </c>
      <c r="O150" s="11" t="str">
        <f t="shared" si="150"/>
        <v/>
      </c>
      <c r="P150" s="11" t="str">
        <f t="shared" si="150"/>
        <v/>
      </c>
      <c r="Q150" s="11" t="str">
        <f t="shared" si="150"/>
        <v/>
      </c>
      <c r="R150" s="11" t="str">
        <f t="shared" si="150"/>
        <v/>
      </c>
      <c r="S150" s="11" t="str">
        <f t="shared" si="150"/>
        <v/>
      </c>
      <c r="T150" s="11">
        <f t="shared" si="150"/>
        <v>100</v>
      </c>
      <c r="U150" s="11">
        <f t="shared" si="150"/>
        <v>96.366403500428049</v>
      </c>
      <c r="V150" s="11">
        <f t="shared" si="150"/>
        <v>96.270263027040087</v>
      </c>
      <c r="W150" s="11">
        <f t="shared" si="150"/>
        <v>96.270263027040102</v>
      </c>
      <c r="X150" s="11">
        <f t="shared" si="150"/>
        <v>93.842060497817897</v>
      </c>
      <c r="Y150" s="11">
        <f t="shared" ref="Y150:Z150" si="151">IFERROR(Y31/Y71*100,"")</f>
        <v>95.155925832722318</v>
      </c>
      <c r="Z150" s="11">
        <f t="shared" si="151"/>
        <v>95.250846132868801</v>
      </c>
      <c r="AA150" s="11">
        <f t="shared" ref="AA150" si="152">IFERROR(AA31/AA71*100,"")</f>
        <v>100.39409331742888</v>
      </c>
    </row>
    <row r="151" spans="2:27" s="58" customFormat="1" ht="15" customHeight="1" x14ac:dyDescent="0.4">
      <c r="B151" s="61" t="s">
        <v>183</v>
      </c>
      <c r="C151" s="13" t="s">
        <v>119</v>
      </c>
      <c r="D151" s="11" t="s">
        <v>364</v>
      </c>
      <c r="E151" s="11" t="str">
        <f t="shared" ref="E151:X151" si="153">IFERROR(E32/E72*100,"")</f>
        <v/>
      </c>
      <c r="F151" s="11" t="str">
        <f t="shared" si="153"/>
        <v/>
      </c>
      <c r="G151" s="11" t="str">
        <f t="shared" si="153"/>
        <v/>
      </c>
      <c r="H151" s="11" t="str">
        <f t="shared" si="153"/>
        <v/>
      </c>
      <c r="I151" s="11" t="str">
        <f t="shared" si="153"/>
        <v/>
      </c>
      <c r="J151" s="11" t="str">
        <f t="shared" si="153"/>
        <v/>
      </c>
      <c r="K151" s="11" t="str">
        <f t="shared" si="153"/>
        <v/>
      </c>
      <c r="L151" s="11" t="str">
        <f t="shared" si="153"/>
        <v/>
      </c>
      <c r="M151" s="11" t="str">
        <f t="shared" si="153"/>
        <v/>
      </c>
      <c r="N151" s="11" t="str">
        <f t="shared" si="153"/>
        <v/>
      </c>
      <c r="O151" s="11" t="str">
        <f t="shared" si="153"/>
        <v/>
      </c>
      <c r="P151" s="11" t="str">
        <f t="shared" si="153"/>
        <v/>
      </c>
      <c r="Q151" s="11" t="str">
        <f t="shared" si="153"/>
        <v/>
      </c>
      <c r="R151" s="11" t="str">
        <f t="shared" si="153"/>
        <v/>
      </c>
      <c r="S151" s="11" t="str">
        <f t="shared" si="153"/>
        <v/>
      </c>
      <c r="T151" s="11">
        <f t="shared" si="153"/>
        <v>100</v>
      </c>
      <c r="U151" s="11">
        <f t="shared" si="153"/>
        <v>100.06516715038161</v>
      </c>
      <c r="V151" s="11">
        <f t="shared" si="153"/>
        <v>107.74877831194405</v>
      </c>
      <c r="W151" s="11">
        <f t="shared" si="153"/>
        <v>89.818608501016598</v>
      </c>
      <c r="X151" s="11">
        <f t="shared" si="153"/>
        <v>88.518176493396922</v>
      </c>
      <c r="Y151" s="11">
        <f t="shared" ref="Y151:Z151" si="154">IFERROR(Y32/Y72*100,"")</f>
        <v>87.553566805763523</v>
      </c>
      <c r="Z151" s="11">
        <f t="shared" si="154"/>
        <v>87.608885161922728</v>
      </c>
      <c r="AA151" s="11">
        <f t="shared" ref="AA151" si="155">IFERROR(AA32/AA72*100,"")</f>
        <v>97.689495814412851</v>
      </c>
    </row>
    <row r="152" spans="2:27" s="65" customFormat="1" ht="15" customHeight="1" x14ac:dyDescent="0.5">
      <c r="B152" s="64" t="s">
        <v>79</v>
      </c>
      <c r="C152" s="20" t="s">
        <v>166</v>
      </c>
      <c r="D152" s="23" t="s">
        <v>364</v>
      </c>
      <c r="E152" s="23" t="str">
        <f t="shared" ref="E152:X152" si="156">IFERROR(E33/E73*100,"")</f>
        <v/>
      </c>
      <c r="F152" s="23" t="str">
        <f t="shared" si="156"/>
        <v/>
      </c>
      <c r="G152" s="23" t="str">
        <f t="shared" si="156"/>
        <v/>
      </c>
      <c r="H152" s="23" t="str">
        <f t="shared" si="156"/>
        <v/>
      </c>
      <c r="I152" s="23" t="str">
        <f t="shared" si="156"/>
        <v/>
      </c>
      <c r="J152" s="23" t="str">
        <f t="shared" si="156"/>
        <v/>
      </c>
      <c r="K152" s="23" t="str">
        <f t="shared" si="156"/>
        <v/>
      </c>
      <c r="L152" s="23" t="str">
        <f t="shared" si="156"/>
        <v/>
      </c>
      <c r="M152" s="23" t="str">
        <f t="shared" si="156"/>
        <v/>
      </c>
      <c r="N152" s="23" t="str">
        <f t="shared" si="156"/>
        <v/>
      </c>
      <c r="O152" s="23" t="str">
        <f t="shared" si="156"/>
        <v/>
      </c>
      <c r="P152" s="23" t="str">
        <f t="shared" si="156"/>
        <v/>
      </c>
      <c r="Q152" s="23" t="str">
        <f t="shared" si="156"/>
        <v/>
      </c>
      <c r="R152" s="23" t="str">
        <f t="shared" si="156"/>
        <v/>
      </c>
      <c r="S152" s="23" t="str">
        <f t="shared" si="156"/>
        <v/>
      </c>
      <c r="T152" s="23">
        <f t="shared" si="156"/>
        <v>100</v>
      </c>
      <c r="U152" s="23">
        <f t="shared" si="156"/>
        <v>101.99498200195475</v>
      </c>
      <c r="V152" s="23">
        <f t="shared" si="156"/>
        <v>100.11673454837748</v>
      </c>
      <c r="W152" s="23">
        <f t="shared" si="156"/>
        <v>103.56044087292406</v>
      </c>
      <c r="X152" s="23">
        <f t="shared" si="156"/>
        <v>98.961749540130768</v>
      </c>
      <c r="Y152" s="23">
        <f t="shared" ref="Y152:Z152" si="157">IFERROR(Y33/Y73*100,"")</f>
        <v>101.87648550714891</v>
      </c>
      <c r="Z152" s="23">
        <f t="shared" si="157"/>
        <v>101.44776761421197</v>
      </c>
      <c r="AA152" s="23">
        <f t="shared" ref="AA152" si="158">IFERROR(AA33/AA73*100,"")</f>
        <v>106.72782246060819</v>
      </c>
    </row>
    <row r="153" spans="2:27" s="63" customFormat="1" ht="15" customHeight="1" x14ac:dyDescent="0.5">
      <c r="B153" s="62" t="s">
        <v>84</v>
      </c>
      <c r="C153" s="18" t="s">
        <v>167</v>
      </c>
      <c r="D153" s="22" t="s">
        <v>364</v>
      </c>
      <c r="E153" s="22" t="str">
        <f t="shared" ref="E153:X153" si="159">IFERROR(E34/E74*100,"")</f>
        <v/>
      </c>
      <c r="F153" s="22" t="str">
        <f t="shared" si="159"/>
        <v/>
      </c>
      <c r="G153" s="22" t="str">
        <f t="shared" si="159"/>
        <v/>
      </c>
      <c r="H153" s="22" t="str">
        <f t="shared" si="159"/>
        <v/>
      </c>
      <c r="I153" s="22" t="str">
        <f t="shared" si="159"/>
        <v/>
      </c>
      <c r="J153" s="22" t="str">
        <f t="shared" si="159"/>
        <v/>
      </c>
      <c r="K153" s="22" t="str">
        <f t="shared" si="159"/>
        <v/>
      </c>
      <c r="L153" s="22" t="str">
        <f t="shared" si="159"/>
        <v/>
      </c>
      <c r="M153" s="22" t="str">
        <f t="shared" si="159"/>
        <v/>
      </c>
      <c r="N153" s="22" t="str">
        <f t="shared" si="159"/>
        <v/>
      </c>
      <c r="O153" s="22" t="str">
        <f t="shared" si="159"/>
        <v/>
      </c>
      <c r="P153" s="22" t="str">
        <f t="shared" si="159"/>
        <v/>
      </c>
      <c r="Q153" s="22" t="str">
        <f t="shared" si="159"/>
        <v/>
      </c>
      <c r="R153" s="22" t="str">
        <f t="shared" si="159"/>
        <v/>
      </c>
      <c r="S153" s="22" t="str">
        <f t="shared" si="159"/>
        <v/>
      </c>
      <c r="T153" s="22">
        <f t="shared" si="159"/>
        <v>100</v>
      </c>
      <c r="U153" s="22">
        <f t="shared" si="159"/>
        <v>102.21646262270467</v>
      </c>
      <c r="V153" s="22">
        <f t="shared" si="159"/>
        <v>102.90723615514936</v>
      </c>
      <c r="W153" s="22">
        <f t="shared" si="159"/>
        <v>102.90587717733312</v>
      </c>
      <c r="X153" s="22">
        <f t="shared" si="159"/>
        <v>103.48043041975201</v>
      </c>
      <c r="Y153" s="22">
        <f t="shared" ref="Y153:Z153" si="160">IFERROR(Y34/Y74*100,"")</f>
        <v>96.271983989567886</v>
      </c>
      <c r="Z153" s="22">
        <f t="shared" si="160"/>
        <v>97.448398541853081</v>
      </c>
      <c r="AA153" s="22">
        <f t="shared" ref="AA153" si="161">IFERROR(AA34/AA74*100,"")</f>
        <v>100.31537852042658</v>
      </c>
    </row>
    <row r="154" spans="2:27" s="65" customFormat="1" ht="15" customHeight="1" x14ac:dyDescent="0.5">
      <c r="B154" s="64" t="s">
        <v>184</v>
      </c>
      <c r="C154" s="20" t="s">
        <v>168</v>
      </c>
      <c r="D154" s="23" t="s">
        <v>364</v>
      </c>
      <c r="E154" s="23" t="str">
        <f t="shared" ref="E154:X154" si="162">IFERROR(E35/E75*100,"")</f>
        <v/>
      </c>
      <c r="F154" s="23" t="str">
        <f t="shared" si="162"/>
        <v/>
      </c>
      <c r="G154" s="23" t="str">
        <f t="shared" si="162"/>
        <v/>
      </c>
      <c r="H154" s="23" t="str">
        <f t="shared" si="162"/>
        <v/>
      </c>
      <c r="I154" s="23" t="str">
        <f t="shared" si="162"/>
        <v/>
      </c>
      <c r="J154" s="23" t="str">
        <f t="shared" si="162"/>
        <v/>
      </c>
      <c r="K154" s="23" t="str">
        <f t="shared" si="162"/>
        <v/>
      </c>
      <c r="L154" s="23" t="str">
        <f t="shared" si="162"/>
        <v/>
      </c>
      <c r="M154" s="23" t="str">
        <f t="shared" si="162"/>
        <v/>
      </c>
      <c r="N154" s="23" t="str">
        <f t="shared" si="162"/>
        <v/>
      </c>
      <c r="O154" s="23" t="str">
        <f t="shared" si="162"/>
        <v/>
      </c>
      <c r="P154" s="23" t="str">
        <f t="shared" si="162"/>
        <v/>
      </c>
      <c r="Q154" s="23" t="str">
        <f t="shared" si="162"/>
        <v/>
      </c>
      <c r="R154" s="23" t="str">
        <f t="shared" si="162"/>
        <v/>
      </c>
      <c r="S154" s="23" t="str">
        <f t="shared" si="162"/>
        <v/>
      </c>
      <c r="T154" s="23">
        <f t="shared" si="162"/>
        <v>100</v>
      </c>
      <c r="U154" s="23">
        <f t="shared" si="162"/>
        <v>100.20922384701912</v>
      </c>
      <c r="V154" s="23">
        <f t="shared" si="162"/>
        <v>99.656249398806153</v>
      </c>
      <c r="W154" s="23">
        <f t="shared" si="162"/>
        <v>100.01633439061175</v>
      </c>
      <c r="X154" s="23">
        <f t="shared" si="162"/>
        <v>100.28413507931529</v>
      </c>
      <c r="Y154" s="23">
        <f t="shared" ref="Y154:Z154" si="163">IFERROR(Y35/Y75*100,"")</f>
        <v>100.91293767870459</v>
      </c>
      <c r="Z154" s="23">
        <f t="shared" si="163"/>
        <v>103.14306384992872</v>
      </c>
      <c r="AA154" s="23">
        <f t="shared" ref="AA154" si="164">IFERROR(AA35/AA75*100,"")</f>
        <v>110.65994963716228</v>
      </c>
    </row>
    <row r="155" spans="2:27" s="65" customFormat="1" ht="15" customHeight="1" x14ac:dyDescent="0.5">
      <c r="B155" s="64" t="s">
        <v>185</v>
      </c>
      <c r="C155" s="20" t="s">
        <v>74</v>
      </c>
      <c r="D155" s="23" t="s">
        <v>364</v>
      </c>
      <c r="E155" s="23" t="str">
        <f t="shared" ref="E155:X155" si="165">IFERROR(E36/E76*100,"")</f>
        <v/>
      </c>
      <c r="F155" s="23" t="str">
        <f t="shared" si="165"/>
        <v/>
      </c>
      <c r="G155" s="23" t="str">
        <f t="shared" si="165"/>
        <v/>
      </c>
      <c r="H155" s="23" t="str">
        <f t="shared" si="165"/>
        <v/>
      </c>
      <c r="I155" s="23" t="str">
        <f t="shared" si="165"/>
        <v/>
      </c>
      <c r="J155" s="23" t="str">
        <f t="shared" si="165"/>
        <v/>
      </c>
      <c r="K155" s="23" t="str">
        <f t="shared" si="165"/>
        <v/>
      </c>
      <c r="L155" s="23" t="str">
        <f t="shared" si="165"/>
        <v/>
      </c>
      <c r="M155" s="23" t="str">
        <f t="shared" si="165"/>
        <v/>
      </c>
      <c r="N155" s="23" t="str">
        <f t="shared" si="165"/>
        <v/>
      </c>
      <c r="O155" s="23" t="str">
        <f t="shared" si="165"/>
        <v/>
      </c>
      <c r="P155" s="23" t="str">
        <f t="shared" si="165"/>
        <v/>
      </c>
      <c r="Q155" s="23" t="str">
        <f t="shared" si="165"/>
        <v/>
      </c>
      <c r="R155" s="23" t="str">
        <f t="shared" si="165"/>
        <v/>
      </c>
      <c r="S155" s="23" t="str">
        <f t="shared" si="165"/>
        <v/>
      </c>
      <c r="T155" s="23">
        <f t="shared" si="165"/>
        <v>100</v>
      </c>
      <c r="U155" s="23">
        <f t="shared" si="165"/>
        <v>100.86997882591217</v>
      </c>
      <c r="V155" s="23">
        <f t="shared" si="165"/>
        <v>102.48043244888687</v>
      </c>
      <c r="W155" s="23">
        <f t="shared" si="165"/>
        <v>102.15501595813214</v>
      </c>
      <c r="X155" s="23">
        <f t="shared" si="165"/>
        <v>102.15756524481507</v>
      </c>
      <c r="Y155" s="23">
        <f t="shared" ref="Y155:Z155" si="166">IFERROR(Y36/Y76*100,"")</f>
        <v>74.10393851026798</v>
      </c>
      <c r="Z155" s="23">
        <f t="shared" si="166"/>
        <v>76.227047077790104</v>
      </c>
      <c r="AA155" s="23">
        <f t="shared" ref="AA155" si="167">IFERROR(AA36/AA76*100,"")</f>
        <v>75.022983846579237</v>
      </c>
    </row>
    <row r="156" spans="2:27" s="65" customFormat="1" ht="15" customHeight="1" x14ac:dyDescent="0.5">
      <c r="B156" s="64" t="s">
        <v>186</v>
      </c>
      <c r="C156" s="20" t="s">
        <v>169</v>
      </c>
      <c r="D156" s="23" t="s">
        <v>364</v>
      </c>
      <c r="E156" s="23" t="str">
        <f t="shared" ref="E156:X156" si="168">IFERROR(E37/E77*100,"")</f>
        <v/>
      </c>
      <c r="F156" s="23" t="str">
        <f t="shared" si="168"/>
        <v/>
      </c>
      <c r="G156" s="23" t="str">
        <f t="shared" si="168"/>
        <v/>
      </c>
      <c r="H156" s="23" t="str">
        <f t="shared" si="168"/>
        <v/>
      </c>
      <c r="I156" s="23" t="str">
        <f t="shared" si="168"/>
        <v/>
      </c>
      <c r="J156" s="23" t="str">
        <f t="shared" si="168"/>
        <v/>
      </c>
      <c r="K156" s="23" t="str">
        <f t="shared" si="168"/>
        <v/>
      </c>
      <c r="L156" s="23" t="str">
        <f t="shared" si="168"/>
        <v/>
      </c>
      <c r="M156" s="23" t="str">
        <f t="shared" si="168"/>
        <v/>
      </c>
      <c r="N156" s="23" t="str">
        <f t="shared" si="168"/>
        <v/>
      </c>
      <c r="O156" s="23" t="str">
        <f t="shared" si="168"/>
        <v/>
      </c>
      <c r="P156" s="23" t="str">
        <f t="shared" si="168"/>
        <v/>
      </c>
      <c r="Q156" s="23" t="str">
        <f t="shared" si="168"/>
        <v/>
      </c>
      <c r="R156" s="23" t="str">
        <f t="shared" si="168"/>
        <v/>
      </c>
      <c r="S156" s="23" t="str">
        <f t="shared" si="168"/>
        <v/>
      </c>
      <c r="T156" s="23">
        <f t="shared" si="168"/>
        <v>100</v>
      </c>
      <c r="U156" s="23">
        <f t="shared" si="168"/>
        <v>106.32543613766975</v>
      </c>
      <c r="V156" s="23">
        <f t="shared" si="168"/>
        <v>106.94134975841433</v>
      </c>
      <c r="W156" s="23">
        <f t="shared" si="168"/>
        <v>106.86828789962621</v>
      </c>
      <c r="X156" s="23">
        <f t="shared" si="168"/>
        <v>107.73032911798164</v>
      </c>
      <c r="Y156" s="23">
        <f t="shared" ref="Y156:Z156" si="169">IFERROR(Y37/Y77*100,"")</f>
        <v>106.19054438350261</v>
      </c>
      <c r="Z156" s="23">
        <f t="shared" si="169"/>
        <v>106.11000122702296</v>
      </c>
      <c r="AA156" s="23">
        <f t="shared" ref="AA156" si="170">IFERROR(AA37/AA77*100,"")</f>
        <v>106.31334583539397</v>
      </c>
    </row>
    <row r="157" spans="2:27" s="65" customFormat="1" ht="15" customHeight="1" x14ac:dyDescent="0.5">
      <c r="B157" s="64" t="s">
        <v>187</v>
      </c>
      <c r="C157" s="20" t="s">
        <v>170</v>
      </c>
      <c r="D157" s="23" t="s">
        <v>364</v>
      </c>
      <c r="E157" s="23" t="str">
        <f t="shared" ref="E157:X157" si="171">IFERROR(E38/E78*100,"")</f>
        <v/>
      </c>
      <c r="F157" s="23" t="str">
        <f t="shared" si="171"/>
        <v/>
      </c>
      <c r="G157" s="23" t="str">
        <f t="shared" si="171"/>
        <v/>
      </c>
      <c r="H157" s="23" t="str">
        <f t="shared" si="171"/>
        <v/>
      </c>
      <c r="I157" s="23" t="str">
        <f t="shared" si="171"/>
        <v/>
      </c>
      <c r="J157" s="23" t="str">
        <f t="shared" si="171"/>
        <v/>
      </c>
      <c r="K157" s="23" t="str">
        <f t="shared" si="171"/>
        <v/>
      </c>
      <c r="L157" s="23" t="str">
        <f t="shared" si="171"/>
        <v/>
      </c>
      <c r="M157" s="23" t="str">
        <f t="shared" si="171"/>
        <v/>
      </c>
      <c r="N157" s="23" t="str">
        <f t="shared" si="171"/>
        <v/>
      </c>
      <c r="O157" s="23" t="str">
        <f t="shared" si="171"/>
        <v/>
      </c>
      <c r="P157" s="23" t="str">
        <f t="shared" si="171"/>
        <v/>
      </c>
      <c r="Q157" s="23" t="str">
        <f t="shared" si="171"/>
        <v/>
      </c>
      <c r="R157" s="23" t="str">
        <f t="shared" si="171"/>
        <v/>
      </c>
      <c r="S157" s="23" t="str">
        <f t="shared" si="171"/>
        <v/>
      </c>
      <c r="T157" s="23">
        <f t="shared" si="171"/>
        <v>100</v>
      </c>
      <c r="U157" s="23">
        <f t="shared" si="171"/>
        <v>101.75230678066536</v>
      </c>
      <c r="V157" s="23">
        <f t="shared" si="171"/>
        <v>102.77397111593348</v>
      </c>
      <c r="W157" s="23">
        <f t="shared" si="171"/>
        <v>102.77397111593348</v>
      </c>
      <c r="X157" s="23">
        <f t="shared" si="171"/>
        <v>103.67588146836329</v>
      </c>
      <c r="Y157" s="23">
        <f t="shared" ref="Y157:Z157" si="172">IFERROR(Y38/Y78*100,"")</f>
        <v>103.64698562403345</v>
      </c>
      <c r="Z157" s="23">
        <f t="shared" si="172"/>
        <v>104.31601925376854</v>
      </c>
      <c r="AA157" s="23">
        <f t="shared" ref="AA157" si="173">IFERROR(AA38/AA78*100,"")</f>
        <v>108.81204027871132</v>
      </c>
    </row>
    <row r="158" spans="2:27" s="68" customFormat="1" ht="15" customHeight="1" thickBot="1" x14ac:dyDescent="0.45">
      <c r="B158" s="86" t="s">
        <v>112</v>
      </c>
      <c r="C158" s="100" t="s">
        <v>83</v>
      </c>
      <c r="D158" s="101" t="s">
        <v>364</v>
      </c>
      <c r="E158" s="101" t="str">
        <f t="shared" ref="E158:X158" si="174">IFERROR(E39/E79*100,"")</f>
        <v/>
      </c>
      <c r="F158" s="101" t="str">
        <f t="shared" si="174"/>
        <v/>
      </c>
      <c r="G158" s="101" t="str">
        <f t="shared" si="174"/>
        <v/>
      </c>
      <c r="H158" s="101" t="str">
        <f t="shared" si="174"/>
        <v/>
      </c>
      <c r="I158" s="101" t="str">
        <f t="shared" si="174"/>
        <v/>
      </c>
      <c r="J158" s="101" t="str">
        <f t="shared" si="174"/>
        <v/>
      </c>
      <c r="K158" s="101" t="str">
        <f t="shared" si="174"/>
        <v/>
      </c>
      <c r="L158" s="101" t="str">
        <f t="shared" si="174"/>
        <v/>
      </c>
      <c r="M158" s="101" t="str">
        <f t="shared" si="174"/>
        <v/>
      </c>
      <c r="N158" s="101" t="str">
        <f t="shared" si="174"/>
        <v/>
      </c>
      <c r="O158" s="101" t="str">
        <f t="shared" si="174"/>
        <v/>
      </c>
      <c r="P158" s="101" t="str">
        <f t="shared" si="174"/>
        <v/>
      </c>
      <c r="Q158" s="101" t="str">
        <f t="shared" si="174"/>
        <v/>
      </c>
      <c r="R158" s="101" t="str">
        <f t="shared" si="174"/>
        <v/>
      </c>
      <c r="S158" s="101" t="str">
        <f t="shared" si="174"/>
        <v/>
      </c>
      <c r="T158" s="101">
        <f t="shared" si="174"/>
        <v>100</v>
      </c>
      <c r="U158" s="102">
        <f t="shared" si="174"/>
        <v>98.216049736720734</v>
      </c>
      <c r="V158" s="102">
        <f t="shared" si="174"/>
        <v>98.597221015197718</v>
      </c>
      <c r="W158" s="102">
        <f t="shared" si="174"/>
        <v>97.019894544390297</v>
      </c>
      <c r="X158" s="102">
        <f t="shared" si="174"/>
        <v>95.712873802526389</v>
      </c>
      <c r="Y158" s="102">
        <f t="shared" ref="Y158:Z158" si="175">IFERROR(Y39/Y79*100,"")</f>
        <v>95.187692373886307</v>
      </c>
      <c r="Z158" s="102">
        <f t="shared" si="175"/>
        <v>96.996922249019718</v>
      </c>
      <c r="AA158" s="102">
        <f t="shared" ref="AA158" si="176">IFERROR(AA39/AA79*100,"")</f>
        <v>117.92132369633978</v>
      </c>
    </row>
    <row r="159" spans="2:27" ht="15" customHeight="1" thickTop="1" x14ac:dyDescent="0.45"/>
    <row r="161" spans="1:27" ht="15" customHeight="1" x14ac:dyDescent="0.5">
      <c r="B161" s="64"/>
      <c r="C161" s="62" t="s">
        <v>378</v>
      </c>
      <c r="D161" s="62"/>
      <c r="E161" s="64"/>
      <c r="F161" s="64"/>
      <c r="G161" s="64"/>
      <c r="H161" s="64"/>
      <c r="I161" s="64"/>
      <c r="J161" s="64"/>
      <c r="K161" s="64"/>
      <c r="L161" s="64"/>
      <c r="M161" s="64"/>
      <c r="N161" s="64"/>
      <c r="O161" s="64"/>
      <c r="P161" s="64"/>
      <c r="Q161" s="64"/>
      <c r="R161" s="64"/>
      <c r="S161" s="64"/>
      <c r="T161" s="64"/>
      <c r="U161" s="64"/>
      <c r="V161" s="64"/>
      <c r="W161" s="64"/>
      <c r="X161" s="64"/>
      <c r="Y161" s="64"/>
      <c r="Z161" s="64"/>
      <c r="AA161" s="64"/>
    </row>
    <row r="162" spans="1:27" ht="15" customHeight="1" x14ac:dyDescent="0.5">
      <c r="B162" s="64"/>
      <c r="C162" s="62" t="s">
        <v>374</v>
      </c>
      <c r="D162" s="62"/>
      <c r="E162" s="64"/>
      <c r="F162" s="64"/>
      <c r="G162" s="64"/>
      <c r="H162" s="64"/>
      <c r="I162" s="64"/>
      <c r="J162" s="64"/>
      <c r="K162" s="64"/>
      <c r="L162" s="64"/>
      <c r="M162" s="64"/>
      <c r="N162" s="64"/>
      <c r="O162" s="64"/>
      <c r="P162" s="64"/>
      <c r="Q162" s="64"/>
      <c r="R162" s="64"/>
      <c r="S162" s="64"/>
      <c r="T162" s="64"/>
      <c r="U162" s="64"/>
      <c r="V162" s="64"/>
      <c r="W162" s="64"/>
      <c r="X162" s="64"/>
      <c r="Y162" s="64"/>
      <c r="Z162" s="64"/>
      <c r="AA162" s="64"/>
    </row>
    <row r="163" spans="1:27" s="96" customFormat="1" ht="15" customHeight="1" thickBot="1" x14ac:dyDescent="0.5">
      <c r="B163" s="79"/>
      <c r="C163" s="95" t="s">
        <v>447</v>
      </c>
      <c r="D163" s="99">
        <v>1999</v>
      </c>
      <c r="E163" s="99">
        <f t="shared" ref="E163:X163" si="177">+D163+1</f>
        <v>2000</v>
      </c>
      <c r="F163" s="99">
        <f t="shared" si="177"/>
        <v>2001</v>
      </c>
      <c r="G163" s="99">
        <f t="shared" si="177"/>
        <v>2002</v>
      </c>
      <c r="H163" s="99">
        <f t="shared" si="177"/>
        <v>2003</v>
      </c>
      <c r="I163" s="99">
        <f t="shared" si="177"/>
        <v>2004</v>
      </c>
      <c r="J163" s="99">
        <f t="shared" si="177"/>
        <v>2005</v>
      </c>
      <c r="K163" s="99">
        <f t="shared" si="177"/>
        <v>2006</v>
      </c>
      <c r="L163" s="99">
        <f t="shared" si="177"/>
        <v>2007</v>
      </c>
      <c r="M163" s="99">
        <f t="shared" si="177"/>
        <v>2008</v>
      </c>
      <c r="N163" s="99">
        <f t="shared" si="177"/>
        <v>2009</v>
      </c>
      <c r="O163" s="99">
        <f t="shared" si="177"/>
        <v>2010</v>
      </c>
      <c r="P163" s="99">
        <f t="shared" si="177"/>
        <v>2011</v>
      </c>
      <c r="Q163" s="99">
        <f t="shared" si="177"/>
        <v>2012</v>
      </c>
      <c r="R163" s="99">
        <f t="shared" si="177"/>
        <v>2013</v>
      </c>
      <c r="S163" s="99">
        <f t="shared" si="177"/>
        <v>2014</v>
      </c>
      <c r="T163" s="99">
        <f t="shared" si="177"/>
        <v>2015</v>
      </c>
      <c r="U163" s="99">
        <f t="shared" si="177"/>
        <v>2016</v>
      </c>
      <c r="V163" s="99">
        <f t="shared" si="177"/>
        <v>2017</v>
      </c>
      <c r="W163" s="99">
        <f t="shared" si="177"/>
        <v>2018</v>
      </c>
      <c r="X163" s="99">
        <f t="shared" si="177"/>
        <v>2019</v>
      </c>
      <c r="Y163" s="99">
        <f t="shared" ref="Y163:AA163" si="178">+X163+1</f>
        <v>2020</v>
      </c>
      <c r="Z163" s="99">
        <f t="shared" si="178"/>
        <v>2021</v>
      </c>
      <c r="AA163" s="99">
        <f t="shared" si="178"/>
        <v>2022</v>
      </c>
    </row>
    <row r="164" spans="1:27" ht="15" customHeight="1" thickTop="1" x14ac:dyDescent="0.5">
      <c r="A164" s="68"/>
      <c r="B164" s="96" t="s">
        <v>0</v>
      </c>
      <c r="C164" s="96" t="s">
        <v>1</v>
      </c>
      <c r="D164" s="67"/>
      <c r="E164" s="64"/>
      <c r="F164" s="64"/>
      <c r="G164" s="64"/>
      <c r="H164" s="64"/>
      <c r="I164" s="64"/>
      <c r="J164" s="64"/>
      <c r="K164" s="64"/>
      <c r="L164" s="64"/>
      <c r="M164" s="64"/>
      <c r="N164" s="64"/>
      <c r="O164" s="64"/>
      <c r="P164" s="64"/>
      <c r="Q164" s="64"/>
      <c r="R164" s="64"/>
      <c r="S164" s="64"/>
      <c r="T164" s="64"/>
      <c r="U164" s="64"/>
      <c r="V164" s="64"/>
      <c r="W164" s="64"/>
      <c r="X164" s="64"/>
      <c r="Y164" s="64"/>
      <c r="Z164" s="64"/>
      <c r="AA164" s="64"/>
    </row>
    <row r="165" spans="1:27" s="63" customFormat="1" ht="15" customHeight="1" x14ac:dyDescent="0.5">
      <c r="B165" s="62" t="s">
        <v>47</v>
      </c>
      <c r="C165" s="18" t="s">
        <v>143</v>
      </c>
      <c r="D165" s="22" t="s">
        <v>364</v>
      </c>
      <c r="E165" s="22" t="str">
        <f t="shared" ref="E165:X165" si="179">IFERROR((E126/D126-1)*100,"")</f>
        <v/>
      </c>
      <c r="F165" s="22" t="str">
        <f t="shared" si="179"/>
        <v/>
      </c>
      <c r="G165" s="22" t="str">
        <f t="shared" si="179"/>
        <v/>
      </c>
      <c r="H165" s="22" t="str">
        <f t="shared" si="179"/>
        <v/>
      </c>
      <c r="I165" s="22" t="str">
        <f t="shared" si="179"/>
        <v/>
      </c>
      <c r="J165" s="22" t="str">
        <f t="shared" si="179"/>
        <v/>
      </c>
      <c r="K165" s="22" t="str">
        <f t="shared" si="179"/>
        <v/>
      </c>
      <c r="L165" s="22" t="str">
        <f t="shared" si="179"/>
        <v/>
      </c>
      <c r="M165" s="22" t="str">
        <f t="shared" si="179"/>
        <v/>
      </c>
      <c r="N165" s="22" t="str">
        <f t="shared" si="179"/>
        <v/>
      </c>
      <c r="O165" s="22" t="str">
        <f t="shared" si="179"/>
        <v/>
      </c>
      <c r="P165" s="22" t="str">
        <f t="shared" si="179"/>
        <v/>
      </c>
      <c r="Q165" s="22" t="str">
        <f t="shared" si="179"/>
        <v/>
      </c>
      <c r="R165" s="22" t="str">
        <f t="shared" si="179"/>
        <v/>
      </c>
      <c r="S165" s="22" t="str">
        <f t="shared" si="179"/>
        <v/>
      </c>
      <c r="T165" s="22" t="str">
        <f t="shared" si="179"/>
        <v/>
      </c>
      <c r="U165" s="22">
        <f t="shared" si="179"/>
        <v>2.3363034805666372</v>
      </c>
      <c r="V165" s="22">
        <f t="shared" si="179"/>
        <v>6.2999093302454456</v>
      </c>
      <c r="W165" s="22">
        <f t="shared" si="179"/>
        <v>0.71471892875405452</v>
      </c>
      <c r="X165" s="22">
        <f t="shared" si="179"/>
        <v>0.35894045096955818</v>
      </c>
      <c r="Y165" s="22">
        <f t="shared" ref="Y165:AA165" si="180">IFERROR((Y126/X126-1)*100,"")</f>
        <v>0.90827683254444125</v>
      </c>
      <c r="Z165" s="22">
        <f t="shared" si="180"/>
        <v>6.8599760225956707</v>
      </c>
      <c r="AA165" s="22">
        <f t="shared" si="180"/>
        <v>10.453171121219462</v>
      </c>
    </row>
    <row r="166" spans="1:27" s="65" customFormat="1" ht="15" customHeight="1" x14ac:dyDescent="0.5">
      <c r="B166" s="64" t="s">
        <v>49</v>
      </c>
      <c r="C166" s="20" t="s">
        <v>144</v>
      </c>
      <c r="D166" s="23" t="s">
        <v>364</v>
      </c>
      <c r="E166" s="23" t="str">
        <f t="shared" ref="E166:X166" si="181">IFERROR((E127/D127-1)*100,"")</f>
        <v/>
      </c>
      <c r="F166" s="23" t="str">
        <f t="shared" si="181"/>
        <v/>
      </c>
      <c r="G166" s="23" t="str">
        <f t="shared" si="181"/>
        <v/>
      </c>
      <c r="H166" s="23" t="str">
        <f t="shared" si="181"/>
        <v/>
      </c>
      <c r="I166" s="23" t="str">
        <f t="shared" si="181"/>
        <v/>
      </c>
      <c r="J166" s="23" t="str">
        <f t="shared" si="181"/>
        <v/>
      </c>
      <c r="K166" s="23" t="str">
        <f t="shared" si="181"/>
        <v/>
      </c>
      <c r="L166" s="23" t="str">
        <f t="shared" si="181"/>
        <v/>
      </c>
      <c r="M166" s="23" t="str">
        <f t="shared" si="181"/>
        <v/>
      </c>
      <c r="N166" s="23" t="str">
        <f t="shared" si="181"/>
        <v/>
      </c>
      <c r="O166" s="23" t="str">
        <f t="shared" si="181"/>
        <v/>
      </c>
      <c r="P166" s="23" t="str">
        <f t="shared" si="181"/>
        <v/>
      </c>
      <c r="Q166" s="23" t="str">
        <f t="shared" si="181"/>
        <v/>
      </c>
      <c r="R166" s="23" t="str">
        <f t="shared" si="181"/>
        <v/>
      </c>
      <c r="S166" s="23" t="str">
        <f t="shared" si="181"/>
        <v/>
      </c>
      <c r="T166" s="23" t="str">
        <f t="shared" si="181"/>
        <v/>
      </c>
      <c r="U166" s="23">
        <f t="shared" si="181"/>
        <v>-6.2529641384845629</v>
      </c>
      <c r="V166" s="23">
        <f t="shared" si="181"/>
        <v>1.1867690817244592</v>
      </c>
      <c r="W166" s="23">
        <f t="shared" si="181"/>
        <v>0.34647033347767753</v>
      </c>
      <c r="X166" s="23">
        <f t="shared" si="181"/>
        <v>-0.16019396458415436</v>
      </c>
      <c r="Y166" s="23">
        <f t="shared" ref="Y166:AA166" si="182">IFERROR((Y127/X127-1)*100,"")</f>
        <v>-1.0401307137448579</v>
      </c>
      <c r="Z166" s="23">
        <f t="shared" si="182"/>
        <v>3.0348535858744752</v>
      </c>
      <c r="AA166" s="23">
        <f t="shared" si="182"/>
        <v>12.622560333844191</v>
      </c>
    </row>
    <row r="167" spans="1:27" s="65" customFormat="1" ht="15" customHeight="1" x14ac:dyDescent="0.5">
      <c r="B167" s="64" t="s">
        <v>51</v>
      </c>
      <c r="C167" s="20" t="s">
        <v>145</v>
      </c>
      <c r="D167" s="23" t="s">
        <v>364</v>
      </c>
      <c r="E167" s="23" t="str">
        <f t="shared" ref="E167:X167" si="183">IFERROR((E128/D128-1)*100,"")</f>
        <v/>
      </c>
      <c r="F167" s="23" t="str">
        <f t="shared" si="183"/>
        <v/>
      </c>
      <c r="G167" s="23" t="str">
        <f t="shared" si="183"/>
        <v/>
      </c>
      <c r="H167" s="23" t="str">
        <f t="shared" si="183"/>
        <v/>
      </c>
      <c r="I167" s="23" t="str">
        <f t="shared" si="183"/>
        <v/>
      </c>
      <c r="J167" s="23" t="str">
        <f t="shared" si="183"/>
        <v/>
      </c>
      <c r="K167" s="23" t="str">
        <f t="shared" si="183"/>
        <v/>
      </c>
      <c r="L167" s="23" t="str">
        <f t="shared" si="183"/>
        <v/>
      </c>
      <c r="M167" s="23" t="str">
        <f t="shared" si="183"/>
        <v/>
      </c>
      <c r="N167" s="23" t="str">
        <f t="shared" si="183"/>
        <v/>
      </c>
      <c r="O167" s="23" t="str">
        <f t="shared" si="183"/>
        <v/>
      </c>
      <c r="P167" s="23" t="str">
        <f t="shared" si="183"/>
        <v/>
      </c>
      <c r="Q167" s="23" t="str">
        <f t="shared" si="183"/>
        <v/>
      </c>
      <c r="R167" s="23" t="str">
        <f t="shared" si="183"/>
        <v/>
      </c>
      <c r="S167" s="23" t="str">
        <f t="shared" si="183"/>
        <v/>
      </c>
      <c r="T167" s="23" t="str">
        <f t="shared" si="183"/>
        <v/>
      </c>
      <c r="U167" s="23">
        <f t="shared" si="183"/>
        <v>13.33333333333333</v>
      </c>
      <c r="V167" s="23">
        <f t="shared" si="183"/>
        <v>6.7716294711097635</v>
      </c>
      <c r="W167" s="23">
        <f t="shared" si="183"/>
        <v>3.2780410742496047</v>
      </c>
      <c r="X167" s="23">
        <f t="shared" si="183"/>
        <v>0.54308472121651352</v>
      </c>
      <c r="Y167" s="23">
        <f t="shared" ref="Y167:AA167" si="184">IFERROR((Y128/X128-1)*100,"")</f>
        <v>1.356350184956856</v>
      </c>
      <c r="Z167" s="23">
        <f t="shared" si="184"/>
        <v>5.6930339007295272</v>
      </c>
      <c r="AA167" s="23">
        <f t="shared" si="184"/>
        <v>17.330626744481094</v>
      </c>
    </row>
    <row r="168" spans="1:27" s="65" customFormat="1" ht="15" customHeight="1" x14ac:dyDescent="0.5">
      <c r="B168" s="64" t="s">
        <v>52</v>
      </c>
      <c r="C168" s="20" t="s">
        <v>146</v>
      </c>
      <c r="D168" s="23" t="s">
        <v>364</v>
      </c>
      <c r="E168" s="23" t="str">
        <f t="shared" ref="E168:X168" si="185">IFERROR((E129/D129-1)*100,"")</f>
        <v/>
      </c>
      <c r="F168" s="23" t="str">
        <f t="shared" si="185"/>
        <v/>
      </c>
      <c r="G168" s="23" t="str">
        <f t="shared" si="185"/>
        <v/>
      </c>
      <c r="H168" s="23" t="str">
        <f t="shared" si="185"/>
        <v/>
      </c>
      <c r="I168" s="23" t="str">
        <f t="shared" si="185"/>
        <v/>
      </c>
      <c r="J168" s="23" t="str">
        <f t="shared" si="185"/>
        <v/>
      </c>
      <c r="K168" s="23" t="str">
        <f t="shared" si="185"/>
        <v/>
      </c>
      <c r="L168" s="23" t="str">
        <f t="shared" si="185"/>
        <v/>
      </c>
      <c r="M168" s="23" t="str">
        <f t="shared" si="185"/>
        <v/>
      </c>
      <c r="N168" s="23" t="str">
        <f t="shared" si="185"/>
        <v/>
      </c>
      <c r="O168" s="23" t="str">
        <f t="shared" si="185"/>
        <v/>
      </c>
      <c r="P168" s="23" t="str">
        <f t="shared" si="185"/>
        <v/>
      </c>
      <c r="Q168" s="23" t="str">
        <f t="shared" si="185"/>
        <v/>
      </c>
      <c r="R168" s="23" t="str">
        <f t="shared" si="185"/>
        <v/>
      </c>
      <c r="S168" s="23" t="str">
        <f t="shared" si="185"/>
        <v/>
      </c>
      <c r="T168" s="23" t="str">
        <f t="shared" si="185"/>
        <v/>
      </c>
      <c r="U168" s="23" t="str">
        <f t="shared" si="185"/>
        <v/>
      </c>
      <c r="V168" s="23" t="str">
        <f t="shared" si="185"/>
        <v/>
      </c>
      <c r="W168" s="23" t="str">
        <f t="shared" si="185"/>
        <v/>
      </c>
      <c r="X168" s="23" t="str">
        <f t="shared" si="185"/>
        <v/>
      </c>
      <c r="Y168" s="23" t="str">
        <f t="shared" ref="Y168:AA168" si="186">IFERROR((Y129/X129-1)*100,"")</f>
        <v/>
      </c>
      <c r="Z168" s="23" t="str">
        <f t="shared" si="186"/>
        <v/>
      </c>
      <c r="AA168" s="23" t="str">
        <f t="shared" si="186"/>
        <v/>
      </c>
    </row>
    <row r="169" spans="1:27" s="58" customFormat="1" ht="15" customHeight="1" x14ac:dyDescent="0.4">
      <c r="B169" s="61" t="s">
        <v>171</v>
      </c>
      <c r="C169" s="13" t="s">
        <v>147</v>
      </c>
      <c r="D169" s="11" t="s">
        <v>364</v>
      </c>
      <c r="E169" s="11" t="str">
        <f t="shared" ref="E169:X169" si="187">IFERROR((E130/D130-1)*100,"")</f>
        <v/>
      </c>
      <c r="F169" s="11" t="str">
        <f t="shared" si="187"/>
        <v/>
      </c>
      <c r="G169" s="11" t="str">
        <f t="shared" si="187"/>
        <v/>
      </c>
      <c r="H169" s="11" t="str">
        <f t="shared" si="187"/>
        <v/>
      </c>
      <c r="I169" s="11" t="str">
        <f t="shared" si="187"/>
        <v/>
      </c>
      <c r="J169" s="11" t="str">
        <f t="shared" si="187"/>
        <v/>
      </c>
      <c r="K169" s="11" t="str">
        <f t="shared" si="187"/>
        <v/>
      </c>
      <c r="L169" s="11" t="str">
        <f t="shared" si="187"/>
        <v/>
      </c>
      <c r="M169" s="11" t="str">
        <f t="shared" si="187"/>
        <v/>
      </c>
      <c r="N169" s="11" t="str">
        <f t="shared" si="187"/>
        <v/>
      </c>
      <c r="O169" s="11" t="str">
        <f t="shared" si="187"/>
        <v/>
      </c>
      <c r="P169" s="11" t="str">
        <f t="shared" si="187"/>
        <v/>
      </c>
      <c r="Q169" s="11" t="str">
        <f t="shared" si="187"/>
        <v/>
      </c>
      <c r="R169" s="11" t="str">
        <f t="shared" si="187"/>
        <v/>
      </c>
      <c r="S169" s="11" t="str">
        <f t="shared" si="187"/>
        <v/>
      </c>
      <c r="T169" s="11" t="str">
        <f t="shared" si="187"/>
        <v/>
      </c>
      <c r="U169" s="11" t="str">
        <f t="shared" si="187"/>
        <v/>
      </c>
      <c r="V169" s="11" t="str">
        <f t="shared" si="187"/>
        <v/>
      </c>
      <c r="W169" s="11" t="str">
        <f t="shared" si="187"/>
        <v/>
      </c>
      <c r="X169" s="11" t="str">
        <f t="shared" si="187"/>
        <v/>
      </c>
      <c r="Y169" s="11" t="str">
        <f t="shared" ref="Y169:AA169" si="188">IFERROR((Y130/X130-1)*100,"")</f>
        <v/>
      </c>
      <c r="Z169" s="11" t="str">
        <f t="shared" si="188"/>
        <v/>
      </c>
      <c r="AA169" s="11" t="str">
        <f t="shared" si="188"/>
        <v/>
      </c>
    </row>
    <row r="170" spans="1:27" s="58" customFormat="1" ht="15" customHeight="1" x14ac:dyDescent="0.4">
      <c r="B170" s="61" t="s">
        <v>172</v>
      </c>
      <c r="C170" s="13" t="s">
        <v>148</v>
      </c>
      <c r="D170" s="11" t="s">
        <v>364</v>
      </c>
      <c r="E170" s="11" t="str">
        <f t="shared" ref="E170:X170" si="189">IFERROR((E131/D131-1)*100,"")</f>
        <v/>
      </c>
      <c r="F170" s="11" t="str">
        <f t="shared" si="189"/>
        <v/>
      </c>
      <c r="G170" s="11" t="str">
        <f t="shared" si="189"/>
        <v/>
      </c>
      <c r="H170" s="11" t="str">
        <f t="shared" si="189"/>
        <v/>
      </c>
      <c r="I170" s="11" t="str">
        <f t="shared" si="189"/>
        <v/>
      </c>
      <c r="J170" s="11" t="str">
        <f t="shared" si="189"/>
        <v/>
      </c>
      <c r="K170" s="11" t="str">
        <f t="shared" si="189"/>
        <v/>
      </c>
      <c r="L170" s="11" t="str">
        <f t="shared" si="189"/>
        <v/>
      </c>
      <c r="M170" s="11" t="str">
        <f t="shared" si="189"/>
        <v/>
      </c>
      <c r="N170" s="11" t="str">
        <f t="shared" si="189"/>
        <v/>
      </c>
      <c r="O170" s="11" t="str">
        <f t="shared" si="189"/>
        <v/>
      </c>
      <c r="P170" s="11" t="str">
        <f t="shared" si="189"/>
        <v/>
      </c>
      <c r="Q170" s="11" t="str">
        <f t="shared" si="189"/>
        <v/>
      </c>
      <c r="R170" s="11" t="str">
        <f t="shared" si="189"/>
        <v/>
      </c>
      <c r="S170" s="11" t="str">
        <f t="shared" si="189"/>
        <v/>
      </c>
      <c r="T170" s="11" t="str">
        <f t="shared" si="189"/>
        <v/>
      </c>
      <c r="U170" s="11" t="str">
        <f t="shared" si="189"/>
        <v/>
      </c>
      <c r="V170" s="11" t="str">
        <f t="shared" si="189"/>
        <v/>
      </c>
      <c r="W170" s="11" t="str">
        <f t="shared" si="189"/>
        <v/>
      </c>
      <c r="X170" s="11" t="str">
        <f t="shared" si="189"/>
        <v/>
      </c>
      <c r="Y170" s="11" t="str">
        <f t="shared" ref="Y170:AA170" si="190">IFERROR((Y131/X131-1)*100,"")</f>
        <v/>
      </c>
      <c r="Z170" s="11" t="str">
        <f t="shared" si="190"/>
        <v/>
      </c>
      <c r="AA170" s="11" t="str">
        <f t="shared" si="190"/>
        <v/>
      </c>
    </row>
    <row r="171" spans="1:27" s="65" customFormat="1" ht="15" customHeight="1" x14ac:dyDescent="0.5">
      <c r="B171" s="64" t="s">
        <v>53</v>
      </c>
      <c r="C171" s="20" t="s">
        <v>149</v>
      </c>
      <c r="D171" s="23" t="s">
        <v>364</v>
      </c>
      <c r="E171" s="23" t="str">
        <f t="shared" ref="E171:X171" si="191">IFERROR((E132/D132-1)*100,"")</f>
        <v/>
      </c>
      <c r="F171" s="23" t="str">
        <f t="shared" si="191"/>
        <v/>
      </c>
      <c r="G171" s="23" t="str">
        <f t="shared" si="191"/>
        <v/>
      </c>
      <c r="H171" s="23" t="str">
        <f t="shared" si="191"/>
        <v/>
      </c>
      <c r="I171" s="23" t="str">
        <f t="shared" si="191"/>
        <v/>
      </c>
      <c r="J171" s="23" t="str">
        <f t="shared" si="191"/>
        <v/>
      </c>
      <c r="K171" s="23" t="str">
        <f t="shared" si="191"/>
        <v/>
      </c>
      <c r="L171" s="23" t="str">
        <f t="shared" si="191"/>
        <v/>
      </c>
      <c r="M171" s="23" t="str">
        <f t="shared" si="191"/>
        <v/>
      </c>
      <c r="N171" s="23" t="str">
        <f t="shared" si="191"/>
        <v/>
      </c>
      <c r="O171" s="23" t="str">
        <f t="shared" si="191"/>
        <v/>
      </c>
      <c r="P171" s="23" t="str">
        <f t="shared" si="191"/>
        <v/>
      </c>
      <c r="Q171" s="23" t="str">
        <f t="shared" si="191"/>
        <v/>
      </c>
      <c r="R171" s="23" t="str">
        <f t="shared" si="191"/>
        <v/>
      </c>
      <c r="S171" s="23" t="str">
        <f t="shared" si="191"/>
        <v/>
      </c>
      <c r="T171" s="23" t="str">
        <f t="shared" si="191"/>
        <v/>
      </c>
      <c r="U171" s="23">
        <f t="shared" si="191"/>
        <v>7.3459715639810463</v>
      </c>
      <c r="V171" s="23">
        <f t="shared" si="191"/>
        <v>-45.533769063180827</v>
      </c>
      <c r="W171" s="23">
        <f t="shared" si="191"/>
        <v>21.416234887737495</v>
      </c>
      <c r="X171" s="23">
        <f t="shared" si="191"/>
        <v>-0.38119440914865521</v>
      </c>
      <c r="Y171" s="23">
        <f t="shared" ref="Y171:AA171" si="192">IFERROR((Y132/X132-1)*100,"")</f>
        <v>1.2068965517241459</v>
      </c>
      <c r="Z171" s="23">
        <f t="shared" si="192"/>
        <v>-7.9694323144104846</v>
      </c>
      <c r="AA171" s="23">
        <f t="shared" si="192"/>
        <v>15.78947368421051</v>
      </c>
    </row>
    <row r="172" spans="1:27" s="65" customFormat="1" ht="15" customHeight="1" x14ac:dyDescent="0.5">
      <c r="B172" s="64" t="s">
        <v>173</v>
      </c>
      <c r="C172" s="20" t="s">
        <v>150</v>
      </c>
      <c r="D172" s="23" t="s">
        <v>364</v>
      </c>
      <c r="E172" s="23" t="str">
        <f t="shared" ref="E172:X172" si="193">IFERROR((E133/D133-1)*100,"")</f>
        <v/>
      </c>
      <c r="F172" s="23" t="str">
        <f t="shared" si="193"/>
        <v/>
      </c>
      <c r="G172" s="23" t="str">
        <f t="shared" si="193"/>
        <v/>
      </c>
      <c r="H172" s="23" t="str">
        <f t="shared" si="193"/>
        <v/>
      </c>
      <c r="I172" s="23" t="str">
        <f t="shared" si="193"/>
        <v/>
      </c>
      <c r="J172" s="23" t="str">
        <f t="shared" si="193"/>
        <v/>
      </c>
      <c r="K172" s="23" t="str">
        <f t="shared" si="193"/>
        <v/>
      </c>
      <c r="L172" s="23" t="str">
        <f t="shared" si="193"/>
        <v/>
      </c>
      <c r="M172" s="23" t="str">
        <f t="shared" si="193"/>
        <v/>
      </c>
      <c r="N172" s="23" t="str">
        <f t="shared" si="193"/>
        <v/>
      </c>
      <c r="O172" s="23" t="str">
        <f t="shared" si="193"/>
        <v/>
      </c>
      <c r="P172" s="23" t="str">
        <f t="shared" si="193"/>
        <v/>
      </c>
      <c r="Q172" s="23" t="str">
        <f t="shared" si="193"/>
        <v/>
      </c>
      <c r="R172" s="23" t="str">
        <f t="shared" si="193"/>
        <v/>
      </c>
      <c r="S172" s="23" t="str">
        <f t="shared" si="193"/>
        <v/>
      </c>
      <c r="T172" s="23" t="str">
        <f t="shared" si="193"/>
        <v/>
      </c>
      <c r="U172" s="23" t="str">
        <f t="shared" si="193"/>
        <v/>
      </c>
      <c r="V172" s="23" t="str">
        <f t="shared" si="193"/>
        <v/>
      </c>
      <c r="W172" s="23" t="str">
        <f t="shared" si="193"/>
        <v/>
      </c>
      <c r="X172" s="23" t="str">
        <f t="shared" si="193"/>
        <v/>
      </c>
      <c r="Y172" s="23" t="str">
        <f t="shared" ref="Y172:AA172" si="194">IFERROR((Y133/X133-1)*100,"")</f>
        <v/>
      </c>
      <c r="Z172" s="23" t="str">
        <f t="shared" si="194"/>
        <v/>
      </c>
      <c r="AA172" s="23" t="str">
        <f t="shared" si="194"/>
        <v/>
      </c>
    </row>
    <row r="173" spans="1:27" s="65" customFormat="1" ht="15" customHeight="1" x14ac:dyDescent="0.5">
      <c r="B173" s="64" t="s">
        <v>174</v>
      </c>
      <c r="C173" s="20" t="s">
        <v>151</v>
      </c>
      <c r="D173" s="23" t="s">
        <v>364</v>
      </c>
      <c r="E173" s="23" t="str">
        <f t="shared" ref="E173:X173" si="195">IFERROR((E134/D134-1)*100,"")</f>
        <v/>
      </c>
      <c r="F173" s="23" t="str">
        <f t="shared" si="195"/>
        <v/>
      </c>
      <c r="G173" s="23" t="str">
        <f t="shared" si="195"/>
        <v/>
      </c>
      <c r="H173" s="23" t="str">
        <f t="shared" si="195"/>
        <v/>
      </c>
      <c r="I173" s="23" t="str">
        <f t="shared" si="195"/>
        <v/>
      </c>
      <c r="J173" s="23" t="str">
        <f t="shared" si="195"/>
        <v/>
      </c>
      <c r="K173" s="23" t="str">
        <f t="shared" si="195"/>
        <v/>
      </c>
      <c r="L173" s="23" t="str">
        <f t="shared" si="195"/>
        <v/>
      </c>
      <c r="M173" s="23" t="str">
        <f t="shared" si="195"/>
        <v/>
      </c>
      <c r="N173" s="23" t="str">
        <f t="shared" si="195"/>
        <v/>
      </c>
      <c r="O173" s="23" t="str">
        <f t="shared" si="195"/>
        <v/>
      </c>
      <c r="P173" s="23" t="str">
        <f t="shared" si="195"/>
        <v/>
      </c>
      <c r="Q173" s="23" t="str">
        <f t="shared" si="195"/>
        <v/>
      </c>
      <c r="R173" s="23" t="str">
        <f t="shared" si="195"/>
        <v/>
      </c>
      <c r="S173" s="23" t="str">
        <f t="shared" si="195"/>
        <v/>
      </c>
      <c r="T173" s="23" t="str">
        <f t="shared" si="195"/>
        <v/>
      </c>
      <c r="U173" s="23">
        <f t="shared" si="195"/>
        <v>0</v>
      </c>
      <c r="V173" s="23">
        <f t="shared" si="195"/>
        <v>65.2173913043478</v>
      </c>
      <c r="W173" s="23">
        <f t="shared" si="195"/>
        <v>12.500000000000021</v>
      </c>
      <c r="X173" s="23">
        <f t="shared" si="195"/>
        <v>-0.41493775933609811</v>
      </c>
      <c r="Y173" s="23">
        <f t="shared" ref="Y173:AA173" si="196">IFERROR((Y134/X134-1)*100,"")</f>
        <v>5.8333333333333348</v>
      </c>
      <c r="Z173" s="23">
        <f t="shared" si="196"/>
        <v>5.660377358490587</v>
      </c>
      <c r="AA173" s="23">
        <f t="shared" si="196"/>
        <v>9.9667774086378493</v>
      </c>
    </row>
    <row r="174" spans="1:27" s="65" customFormat="1" ht="15" customHeight="1" x14ac:dyDescent="0.5">
      <c r="B174" s="64" t="s">
        <v>175</v>
      </c>
      <c r="C174" s="20" t="s">
        <v>152</v>
      </c>
      <c r="D174" s="23" t="s">
        <v>364</v>
      </c>
      <c r="E174" s="23" t="str">
        <f t="shared" ref="E174:X174" si="197">IFERROR((E135/D135-1)*100,"")</f>
        <v/>
      </c>
      <c r="F174" s="23" t="str">
        <f t="shared" si="197"/>
        <v/>
      </c>
      <c r="G174" s="23" t="str">
        <f t="shared" si="197"/>
        <v/>
      </c>
      <c r="H174" s="23" t="str">
        <f t="shared" si="197"/>
        <v/>
      </c>
      <c r="I174" s="23" t="str">
        <f t="shared" si="197"/>
        <v/>
      </c>
      <c r="J174" s="23" t="str">
        <f t="shared" si="197"/>
        <v/>
      </c>
      <c r="K174" s="23" t="str">
        <f t="shared" si="197"/>
        <v/>
      </c>
      <c r="L174" s="23" t="str">
        <f t="shared" si="197"/>
        <v/>
      </c>
      <c r="M174" s="23" t="str">
        <f t="shared" si="197"/>
        <v/>
      </c>
      <c r="N174" s="23" t="str">
        <f t="shared" si="197"/>
        <v/>
      </c>
      <c r="O174" s="23" t="str">
        <f t="shared" si="197"/>
        <v/>
      </c>
      <c r="P174" s="23" t="str">
        <f t="shared" si="197"/>
        <v/>
      </c>
      <c r="Q174" s="23" t="str">
        <f t="shared" si="197"/>
        <v/>
      </c>
      <c r="R174" s="23" t="str">
        <f t="shared" si="197"/>
        <v/>
      </c>
      <c r="S174" s="23" t="str">
        <f t="shared" si="197"/>
        <v/>
      </c>
      <c r="T174" s="23" t="str">
        <f t="shared" si="197"/>
        <v/>
      </c>
      <c r="U174" s="23">
        <f t="shared" si="197"/>
        <v>5.8393155669190788</v>
      </c>
      <c r="V174" s="23">
        <f t="shared" si="197"/>
        <v>9.3050436033444086</v>
      </c>
      <c r="W174" s="23">
        <f t="shared" si="197"/>
        <v>0.2655200428002491</v>
      </c>
      <c r="X174" s="23">
        <f t="shared" si="197"/>
        <v>0.62835763622408614</v>
      </c>
      <c r="Y174" s="23">
        <f t="shared" ref="Y174:AA174" si="198">IFERROR((Y135/X135-1)*100,"")</f>
        <v>1.9134324312113371</v>
      </c>
      <c r="Z174" s="23">
        <f t="shared" si="198"/>
        <v>10.523208469055367</v>
      </c>
      <c r="AA174" s="23">
        <f t="shared" si="198"/>
        <v>6.8607667915826065</v>
      </c>
    </row>
    <row r="175" spans="1:27" s="63" customFormat="1" ht="15" customHeight="1" x14ac:dyDescent="0.5">
      <c r="B175" s="62" t="s">
        <v>55</v>
      </c>
      <c r="C175" s="18" t="s">
        <v>153</v>
      </c>
      <c r="D175" s="22" t="s">
        <v>364</v>
      </c>
      <c r="E175" s="22" t="str">
        <f t="shared" ref="E175:X175" si="199">IFERROR((E136/D136-1)*100,"")</f>
        <v/>
      </c>
      <c r="F175" s="22" t="str">
        <f t="shared" si="199"/>
        <v/>
      </c>
      <c r="G175" s="22" t="str">
        <f t="shared" si="199"/>
        <v/>
      </c>
      <c r="H175" s="22" t="str">
        <f t="shared" si="199"/>
        <v/>
      </c>
      <c r="I175" s="22" t="str">
        <f t="shared" si="199"/>
        <v/>
      </c>
      <c r="J175" s="22" t="str">
        <f t="shared" si="199"/>
        <v/>
      </c>
      <c r="K175" s="22" t="str">
        <f t="shared" si="199"/>
        <v/>
      </c>
      <c r="L175" s="22" t="str">
        <f t="shared" si="199"/>
        <v/>
      </c>
      <c r="M175" s="22" t="str">
        <f t="shared" si="199"/>
        <v/>
      </c>
      <c r="N175" s="22" t="str">
        <f t="shared" si="199"/>
        <v/>
      </c>
      <c r="O175" s="22" t="str">
        <f t="shared" si="199"/>
        <v/>
      </c>
      <c r="P175" s="22" t="str">
        <f t="shared" si="199"/>
        <v/>
      </c>
      <c r="Q175" s="22" t="str">
        <f t="shared" si="199"/>
        <v/>
      </c>
      <c r="R175" s="22" t="str">
        <f t="shared" si="199"/>
        <v/>
      </c>
      <c r="S175" s="22" t="str">
        <f t="shared" si="199"/>
        <v/>
      </c>
      <c r="T175" s="22" t="str">
        <f t="shared" si="199"/>
        <v/>
      </c>
      <c r="U175" s="22">
        <f t="shared" si="199"/>
        <v>-0.60377358490566468</v>
      </c>
      <c r="V175" s="22">
        <f t="shared" si="199"/>
        <v>-16.561572700296722</v>
      </c>
      <c r="W175" s="22">
        <f t="shared" si="199"/>
        <v>0</v>
      </c>
      <c r="X175" s="22">
        <f t="shared" si="199"/>
        <v>-0.17491254372814513</v>
      </c>
      <c r="Y175" s="22">
        <f t="shared" ref="Y175:AA175" si="200">IFERROR((Y136/X136-1)*100,"")</f>
        <v>23.410743607787964</v>
      </c>
      <c r="Z175" s="22">
        <f t="shared" si="200"/>
        <v>0.89847259658579759</v>
      </c>
      <c r="AA175" s="22">
        <f t="shared" si="200"/>
        <v>17.591001406030315</v>
      </c>
    </row>
    <row r="176" spans="1:27" s="63" customFormat="1" ht="15" customHeight="1" x14ac:dyDescent="0.5">
      <c r="B176" s="62" t="s">
        <v>65</v>
      </c>
      <c r="C176" s="18" t="s">
        <v>154</v>
      </c>
      <c r="D176" s="22" t="s">
        <v>364</v>
      </c>
      <c r="E176" s="22" t="str">
        <f t="shared" ref="E176:X176" si="201">IFERROR((E137/D137-1)*100,"")</f>
        <v/>
      </c>
      <c r="F176" s="22" t="str">
        <f t="shared" si="201"/>
        <v/>
      </c>
      <c r="G176" s="22" t="str">
        <f t="shared" si="201"/>
        <v/>
      </c>
      <c r="H176" s="22" t="str">
        <f t="shared" si="201"/>
        <v/>
      </c>
      <c r="I176" s="22" t="str">
        <f t="shared" si="201"/>
        <v/>
      </c>
      <c r="J176" s="22" t="str">
        <f t="shared" si="201"/>
        <v/>
      </c>
      <c r="K176" s="22" t="str">
        <f t="shared" si="201"/>
        <v/>
      </c>
      <c r="L176" s="22" t="str">
        <f t="shared" si="201"/>
        <v/>
      </c>
      <c r="M176" s="22" t="str">
        <f t="shared" si="201"/>
        <v/>
      </c>
      <c r="N176" s="22" t="str">
        <f t="shared" si="201"/>
        <v/>
      </c>
      <c r="O176" s="22" t="str">
        <f t="shared" si="201"/>
        <v/>
      </c>
      <c r="P176" s="22" t="str">
        <f t="shared" si="201"/>
        <v/>
      </c>
      <c r="Q176" s="22" t="str">
        <f t="shared" si="201"/>
        <v/>
      </c>
      <c r="R176" s="22" t="str">
        <f t="shared" si="201"/>
        <v/>
      </c>
      <c r="S176" s="22" t="str">
        <f t="shared" si="201"/>
        <v/>
      </c>
      <c r="T176" s="22" t="str">
        <f t="shared" si="201"/>
        <v/>
      </c>
      <c r="U176" s="22">
        <f t="shared" si="201"/>
        <v>-2.6444931392241577</v>
      </c>
      <c r="V176" s="22">
        <f t="shared" si="201"/>
        <v>0.1354248342315012</v>
      </c>
      <c r="W176" s="22">
        <f t="shared" si="201"/>
        <v>-1.929403156863696</v>
      </c>
      <c r="X176" s="22">
        <f t="shared" si="201"/>
        <v>-1.7177859091705994</v>
      </c>
      <c r="Y176" s="22">
        <f t="shared" ref="Y176:AA176" si="202">IFERROR((Y137/X137-1)*100,"")</f>
        <v>0.4448476665721568</v>
      </c>
      <c r="Z176" s="22">
        <f t="shared" si="202"/>
        <v>1.8249799898321761</v>
      </c>
      <c r="AA176" s="22">
        <f t="shared" si="202"/>
        <v>24.961071360414209</v>
      </c>
    </row>
    <row r="177" spans="2:27" s="65" customFormat="1" ht="15" customHeight="1" x14ac:dyDescent="0.5">
      <c r="B177" s="64" t="s">
        <v>67</v>
      </c>
      <c r="C177" s="20" t="s">
        <v>60</v>
      </c>
      <c r="D177" s="23" t="s">
        <v>364</v>
      </c>
      <c r="E177" s="23" t="str">
        <f t="shared" ref="E177:X177" si="203">IFERROR((E138/D138-1)*100,"")</f>
        <v/>
      </c>
      <c r="F177" s="23" t="str">
        <f t="shared" si="203"/>
        <v/>
      </c>
      <c r="G177" s="23" t="str">
        <f t="shared" si="203"/>
        <v/>
      </c>
      <c r="H177" s="23" t="str">
        <f t="shared" si="203"/>
        <v/>
      </c>
      <c r="I177" s="23" t="str">
        <f t="shared" si="203"/>
        <v/>
      </c>
      <c r="J177" s="23" t="str">
        <f t="shared" si="203"/>
        <v/>
      </c>
      <c r="K177" s="23" t="str">
        <f t="shared" si="203"/>
        <v/>
      </c>
      <c r="L177" s="23" t="str">
        <f t="shared" si="203"/>
        <v/>
      </c>
      <c r="M177" s="23" t="str">
        <f t="shared" si="203"/>
        <v/>
      </c>
      <c r="N177" s="23" t="str">
        <f t="shared" si="203"/>
        <v/>
      </c>
      <c r="O177" s="23" t="str">
        <f t="shared" si="203"/>
        <v/>
      </c>
      <c r="P177" s="23" t="str">
        <f t="shared" si="203"/>
        <v/>
      </c>
      <c r="Q177" s="23" t="str">
        <f t="shared" si="203"/>
        <v/>
      </c>
      <c r="R177" s="23" t="str">
        <f t="shared" si="203"/>
        <v/>
      </c>
      <c r="S177" s="23" t="str">
        <f t="shared" si="203"/>
        <v/>
      </c>
      <c r="T177" s="23" t="str">
        <f t="shared" si="203"/>
        <v/>
      </c>
      <c r="U177" s="23">
        <f t="shared" si="203"/>
        <v>4.0221774615684103</v>
      </c>
      <c r="V177" s="23">
        <f t="shared" si="203"/>
        <v>-0.43466697694517498</v>
      </c>
      <c r="W177" s="23">
        <f t="shared" si="203"/>
        <v>-1.9295360396163086</v>
      </c>
      <c r="X177" s="23">
        <f t="shared" si="203"/>
        <v>4.0995703649571169E-4</v>
      </c>
      <c r="Y177" s="23">
        <f t="shared" ref="Y177:AA177" si="204">IFERROR((Y138/X138-1)*100,"")</f>
        <v>0.12277859348894804</v>
      </c>
      <c r="Z177" s="23">
        <f t="shared" si="204"/>
        <v>-0.28764641033330873</v>
      </c>
      <c r="AA177" s="23">
        <f t="shared" si="204"/>
        <v>10.645437199815767</v>
      </c>
    </row>
    <row r="178" spans="2:27" s="58" customFormat="1" ht="15" customHeight="1" x14ac:dyDescent="0.4">
      <c r="B178" s="61" t="s">
        <v>176</v>
      </c>
      <c r="C178" s="13" t="s">
        <v>155</v>
      </c>
      <c r="D178" s="11" t="s">
        <v>364</v>
      </c>
      <c r="E178" s="11" t="str">
        <f t="shared" ref="E178:X178" si="205">IFERROR((E139/D139-1)*100,"")</f>
        <v/>
      </c>
      <c r="F178" s="11" t="str">
        <f t="shared" si="205"/>
        <v/>
      </c>
      <c r="G178" s="11" t="str">
        <f t="shared" si="205"/>
        <v/>
      </c>
      <c r="H178" s="11" t="str">
        <f t="shared" si="205"/>
        <v/>
      </c>
      <c r="I178" s="11" t="str">
        <f t="shared" si="205"/>
        <v/>
      </c>
      <c r="J178" s="11" t="str">
        <f t="shared" si="205"/>
        <v/>
      </c>
      <c r="K178" s="11" t="str">
        <f t="shared" si="205"/>
        <v/>
      </c>
      <c r="L178" s="11" t="str">
        <f t="shared" si="205"/>
        <v/>
      </c>
      <c r="M178" s="11" t="str">
        <f t="shared" si="205"/>
        <v/>
      </c>
      <c r="N178" s="11" t="str">
        <f t="shared" si="205"/>
        <v/>
      </c>
      <c r="O178" s="11" t="str">
        <f t="shared" si="205"/>
        <v/>
      </c>
      <c r="P178" s="11" t="str">
        <f t="shared" si="205"/>
        <v/>
      </c>
      <c r="Q178" s="11" t="str">
        <f t="shared" si="205"/>
        <v/>
      </c>
      <c r="R178" s="11" t="str">
        <f t="shared" si="205"/>
        <v/>
      </c>
      <c r="S178" s="11" t="str">
        <f t="shared" si="205"/>
        <v/>
      </c>
      <c r="T178" s="11" t="str">
        <f t="shared" si="205"/>
        <v/>
      </c>
      <c r="U178" s="11">
        <f t="shared" si="205"/>
        <v>-6.390471728057312</v>
      </c>
      <c r="V178" s="11">
        <f t="shared" si="205"/>
        <v>-0.10038806730495731</v>
      </c>
      <c r="W178" s="11">
        <f t="shared" si="205"/>
        <v>1.8984981102048826</v>
      </c>
      <c r="X178" s="11">
        <f t="shared" si="205"/>
        <v>2.000000000000024</v>
      </c>
      <c r="Y178" s="11">
        <f t="shared" ref="Y178:AA178" si="206">IFERROR((Y139/X139-1)*100,"")</f>
        <v>-1.0008836324089221</v>
      </c>
      <c r="Z178" s="11">
        <f t="shared" si="206"/>
        <v>-5.0266411983690418E-3</v>
      </c>
      <c r="AA178" s="11">
        <f t="shared" si="206"/>
        <v>15.899202720908168</v>
      </c>
    </row>
    <row r="179" spans="2:27" s="58" customFormat="1" ht="15" customHeight="1" x14ac:dyDescent="0.4">
      <c r="B179" s="61" t="s">
        <v>177</v>
      </c>
      <c r="C179" s="13" t="s">
        <v>156</v>
      </c>
      <c r="D179" s="11" t="s">
        <v>364</v>
      </c>
      <c r="E179" s="11" t="str">
        <f t="shared" ref="E179:X179" si="207">IFERROR((E140/D140-1)*100,"")</f>
        <v/>
      </c>
      <c r="F179" s="11" t="str">
        <f t="shared" si="207"/>
        <v/>
      </c>
      <c r="G179" s="11" t="str">
        <f t="shared" si="207"/>
        <v/>
      </c>
      <c r="H179" s="11" t="str">
        <f t="shared" si="207"/>
        <v/>
      </c>
      <c r="I179" s="11" t="str">
        <f t="shared" si="207"/>
        <v/>
      </c>
      <c r="J179" s="11" t="str">
        <f t="shared" si="207"/>
        <v/>
      </c>
      <c r="K179" s="11" t="str">
        <f t="shared" si="207"/>
        <v/>
      </c>
      <c r="L179" s="11" t="str">
        <f t="shared" si="207"/>
        <v/>
      </c>
      <c r="M179" s="11" t="str">
        <f t="shared" si="207"/>
        <v/>
      </c>
      <c r="N179" s="11" t="str">
        <f t="shared" si="207"/>
        <v/>
      </c>
      <c r="O179" s="11" t="str">
        <f t="shared" si="207"/>
        <v/>
      </c>
      <c r="P179" s="11" t="str">
        <f t="shared" si="207"/>
        <v/>
      </c>
      <c r="Q179" s="11" t="str">
        <f t="shared" si="207"/>
        <v/>
      </c>
      <c r="R179" s="11" t="str">
        <f t="shared" si="207"/>
        <v/>
      </c>
      <c r="S179" s="11" t="str">
        <f t="shared" si="207"/>
        <v/>
      </c>
      <c r="T179" s="11" t="str">
        <f t="shared" si="207"/>
        <v/>
      </c>
      <c r="U179" s="11" t="str">
        <f t="shared" si="207"/>
        <v/>
      </c>
      <c r="V179" s="11" t="str">
        <f t="shared" si="207"/>
        <v/>
      </c>
      <c r="W179" s="11" t="str">
        <f t="shared" si="207"/>
        <v/>
      </c>
      <c r="X179" s="11" t="str">
        <f t="shared" si="207"/>
        <v/>
      </c>
      <c r="Y179" s="11" t="str">
        <f t="shared" ref="Y179:AA179" si="208">IFERROR((Y140/X140-1)*100,"")</f>
        <v/>
      </c>
      <c r="Z179" s="11" t="str">
        <f t="shared" si="208"/>
        <v/>
      </c>
      <c r="AA179" s="11" t="str">
        <f t="shared" si="208"/>
        <v/>
      </c>
    </row>
    <row r="180" spans="2:27" s="58" customFormat="1" ht="15" customHeight="1" x14ac:dyDescent="0.4">
      <c r="B180" s="61" t="s">
        <v>178</v>
      </c>
      <c r="C180" s="13" t="s">
        <v>157</v>
      </c>
      <c r="D180" s="11" t="s">
        <v>364</v>
      </c>
      <c r="E180" s="11" t="str">
        <f t="shared" ref="E180:X180" si="209">IFERROR((E141/D141-1)*100,"")</f>
        <v/>
      </c>
      <c r="F180" s="11" t="str">
        <f t="shared" si="209"/>
        <v/>
      </c>
      <c r="G180" s="11" t="str">
        <f t="shared" si="209"/>
        <v/>
      </c>
      <c r="H180" s="11" t="str">
        <f t="shared" si="209"/>
        <v/>
      </c>
      <c r="I180" s="11" t="str">
        <f t="shared" si="209"/>
        <v/>
      </c>
      <c r="J180" s="11" t="str">
        <f t="shared" si="209"/>
        <v/>
      </c>
      <c r="K180" s="11" t="str">
        <f t="shared" si="209"/>
        <v/>
      </c>
      <c r="L180" s="11" t="str">
        <f t="shared" si="209"/>
        <v/>
      </c>
      <c r="M180" s="11" t="str">
        <f t="shared" si="209"/>
        <v/>
      </c>
      <c r="N180" s="11" t="str">
        <f t="shared" si="209"/>
        <v/>
      </c>
      <c r="O180" s="11" t="str">
        <f t="shared" si="209"/>
        <v/>
      </c>
      <c r="P180" s="11" t="str">
        <f t="shared" si="209"/>
        <v/>
      </c>
      <c r="Q180" s="11" t="str">
        <f t="shared" si="209"/>
        <v/>
      </c>
      <c r="R180" s="11" t="str">
        <f t="shared" si="209"/>
        <v/>
      </c>
      <c r="S180" s="11" t="str">
        <f t="shared" si="209"/>
        <v/>
      </c>
      <c r="T180" s="11" t="str">
        <f t="shared" si="209"/>
        <v/>
      </c>
      <c r="U180" s="11" t="str">
        <f t="shared" si="209"/>
        <v/>
      </c>
      <c r="V180" s="11" t="str">
        <f t="shared" si="209"/>
        <v/>
      </c>
      <c r="W180" s="11" t="str">
        <f t="shared" si="209"/>
        <v/>
      </c>
      <c r="X180" s="11" t="str">
        <f t="shared" si="209"/>
        <v/>
      </c>
      <c r="Y180" s="11" t="str">
        <f t="shared" ref="Y180:AA180" si="210">IFERROR((Y141/X141-1)*100,"")</f>
        <v/>
      </c>
      <c r="Z180" s="11" t="str">
        <f t="shared" si="210"/>
        <v/>
      </c>
      <c r="AA180" s="11" t="str">
        <f t="shared" si="210"/>
        <v/>
      </c>
    </row>
    <row r="181" spans="2:27" s="58" customFormat="1" ht="15" customHeight="1" x14ac:dyDescent="0.4">
      <c r="B181" s="61" t="s">
        <v>179</v>
      </c>
      <c r="C181" s="13" t="s">
        <v>158</v>
      </c>
      <c r="D181" s="11" t="s">
        <v>364</v>
      </c>
      <c r="E181" s="11" t="str">
        <f t="shared" ref="E181:X181" si="211">IFERROR((E142/D142-1)*100,"")</f>
        <v/>
      </c>
      <c r="F181" s="11" t="str">
        <f t="shared" si="211"/>
        <v/>
      </c>
      <c r="G181" s="11" t="str">
        <f t="shared" si="211"/>
        <v/>
      </c>
      <c r="H181" s="11" t="str">
        <f t="shared" si="211"/>
        <v/>
      </c>
      <c r="I181" s="11" t="str">
        <f t="shared" si="211"/>
        <v/>
      </c>
      <c r="J181" s="11" t="str">
        <f t="shared" si="211"/>
        <v/>
      </c>
      <c r="K181" s="11" t="str">
        <f t="shared" si="211"/>
        <v/>
      </c>
      <c r="L181" s="11" t="str">
        <f t="shared" si="211"/>
        <v/>
      </c>
      <c r="M181" s="11" t="str">
        <f t="shared" si="211"/>
        <v/>
      </c>
      <c r="N181" s="11" t="str">
        <f t="shared" si="211"/>
        <v/>
      </c>
      <c r="O181" s="11" t="str">
        <f t="shared" si="211"/>
        <v/>
      </c>
      <c r="P181" s="11" t="str">
        <f t="shared" si="211"/>
        <v/>
      </c>
      <c r="Q181" s="11" t="str">
        <f t="shared" si="211"/>
        <v/>
      </c>
      <c r="R181" s="11" t="str">
        <f t="shared" si="211"/>
        <v/>
      </c>
      <c r="S181" s="11" t="str">
        <f t="shared" si="211"/>
        <v/>
      </c>
      <c r="T181" s="11" t="str">
        <f t="shared" si="211"/>
        <v/>
      </c>
      <c r="U181" s="11">
        <f t="shared" si="211"/>
        <v>1.5131216013870352</v>
      </c>
      <c r="V181" s="11">
        <f t="shared" si="211"/>
        <v>2.7580989063896943</v>
      </c>
      <c r="W181" s="11">
        <f t="shared" si="211"/>
        <v>3.8284947375856415</v>
      </c>
      <c r="X181" s="11">
        <f t="shared" si="211"/>
        <v>0</v>
      </c>
      <c r="Y181" s="11">
        <f t="shared" ref="Y181:AA181" si="212">IFERROR((Y142/X142-1)*100,"")</f>
        <v>-1.4943831804596353</v>
      </c>
      <c r="Z181" s="11">
        <f t="shared" si="212"/>
        <v>-7.6288548630580095</v>
      </c>
      <c r="AA181" s="11">
        <f t="shared" si="212"/>
        <v>16.425352958846506</v>
      </c>
    </row>
    <row r="182" spans="2:27" s="58" customFormat="1" ht="15" customHeight="1" x14ac:dyDescent="0.4">
      <c r="B182" s="61" t="s">
        <v>180</v>
      </c>
      <c r="C182" s="13" t="s">
        <v>159</v>
      </c>
      <c r="D182" s="11" t="s">
        <v>364</v>
      </c>
      <c r="E182" s="11" t="str">
        <f t="shared" ref="E182:X182" si="213">IFERROR((E143/D143-1)*100,"")</f>
        <v/>
      </c>
      <c r="F182" s="11" t="str">
        <f t="shared" si="213"/>
        <v/>
      </c>
      <c r="G182" s="11" t="str">
        <f t="shared" si="213"/>
        <v/>
      </c>
      <c r="H182" s="11" t="str">
        <f t="shared" si="213"/>
        <v/>
      </c>
      <c r="I182" s="11" t="str">
        <f t="shared" si="213"/>
        <v/>
      </c>
      <c r="J182" s="11" t="str">
        <f t="shared" si="213"/>
        <v/>
      </c>
      <c r="K182" s="11" t="str">
        <f t="shared" si="213"/>
        <v/>
      </c>
      <c r="L182" s="11" t="str">
        <f t="shared" si="213"/>
        <v/>
      </c>
      <c r="M182" s="11" t="str">
        <f t="shared" si="213"/>
        <v/>
      </c>
      <c r="N182" s="11" t="str">
        <f t="shared" si="213"/>
        <v/>
      </c>
      <c r="O182" s="11" t="str">
        <f t="shared" si="213"/>
        <v/>
      </c>
      <c r="P182" s="11" t="str">
        <f t="shared" si="213"/>
        <v/>
      </c>
      <c r="Q182" s="11" t="str">
        <f t="shared" si="213"/>
        <v/>
      </c>
      <c r="R182" s="11" t="str">
        <f t="shared" si="213"/>
        <v/>
      </c>
      <c r="S182" s="11" t="str">
        <f t="shared" si="213"/>
        <v/>
      </c>
      <c r="T182" s="11" t="str">
        <f t="shared" si="213"/>
        <v/>
      </c>
      <c r="U182" s="11">
        <f t="shared" si="213"/>
        <v>8.5282367725115762</v>
      </c>
      <c r="V182" s="11">
        <f t="shared" si="213"/>
        <v>-0.86594211992669923</v>
      </c>
      <c r="W182" s="11">
        <f t="shared" si="213"/>
        <v>-4.1119766855349464</v>
      </c>
      <c r="X182" s="11">
        <f t="shared" si="213"/>
        <v>-0.85833411705694695</v>
      </c>
      <c r="Y182" s="11">
        <f t="shared" ref="Y182:AA182" si="214">IFERROR((Y143/X143-1)*100,"")</f>
        <v>0.73697073533300905</v>
      </c>
      <c r="Z182" s="11">
        <f t="shared" si="214"/>
        <v>0.41252599306105253</v>
      </c>
      <c r="AA182" s="11">
        <f t="shared" si="214"/>
        <v>8.9448689039443252</v>
      </c>
    </row>
    <row r="183" spans="2:27" s="65" customFormat="1" ht="15" customHeight="1" x14ac:dyDescent="0.5">
      <c r="B183" s="64" t="s">
        <v>69</v>
      </c>
      <c r="C183" s="20" t="s">
        <v>160</v>
      </c>
      <c r="D183" s="23" t="s">
        <v>364</v>
      </c>
      <c r="E183" s="23" t="str">
        <f t="shared" ref="E183:X183" si="215">IFERROR((E144/D144-1)*100,"")</f>
        <v/>
      </c>
      <c r="F183" s="23" t="str">
        <f t="shared" si="215"/>
        <v/>
      </c>
      <c r="G183" s="23" t="str">
        <f t="shared" si="215"/>
        <v/>
      </c>
      <c r="H183" s="23" t="str">
        <f t="shared" si="215"/>
        <v/>
      </c>
      <c r="I183" s="23" t="str">
        <f t="shared" si="215"/>
        <v/>
      </c>
      <c r="J183" s="23" t="str">
        <f t="shared" si="215"/>
        <v/>
      </c>
      <c r="K183" s="23" t="str">
        <f t="shared" si="215"/>
        <v/>
      </c>
      <c r="L183" s="23" t="str">
        <f t="shared" si="215"/>
        <v/>
      </c>
      <c r="M183" s="23" t="str">
        <f t="shared" si="215"/>
        <v/>
      </c>
      <c r="N183" s="23" t="str">
        <f t="shared" si="215"/>
        <v/>
      </c>
      <c r="O183" s="23" t="str">
        <f t="shared" si="215"/>
        <v/>
      </c>
      <c r="P183" s="23" t="str">
        <f t="shared" si="215"/>
        <v/>
      </c>
      <c r="Q183" s="23" t="str">
        <f t="shared" si="215"/>
        <v/>
      </c>
      <c r="R183" s="23" t="str">
        <f t="shared" si="215"/>
        <v/>
      </c>
      <c r="S183" s="23" t="str">
        <f t="shared" si="215"/>
        <v/>
      </c>
      <c r="T183" s="23" t="str">
        <f t="shared" si="215"/>
        <v/>
      </c>
      <c r="U183" s="23">
        <f t="shared" si="215"/>
        <v>-15.298983417726408</v>
      </c>
      <c r="V183" s="23">
        <f t="shared" si="215"/>
        <v>-4.8454215960358926</v>
      </c>
      <c r="W183" s="23">
        <f t="shared" si="215"/>
        <v>-0.86184033766393275</v>
      </c>
      <c r="X183" s="23">
        <f t="shared" si="215"/>
        <v>4.7042578749948216</v>
      </c>
      <c r="Y183" s="23">
        <f t="shared" ref="Y183:AA183" si="216">IFERROR((Y144/X144-1)*100,"")</f>
        <v>-0.83313471382783222</v>
      </c>
      <c r="Z183" s="23">
        <f t="shared" si="216"/>
        <v>3.5323504325575739</v>
      </c>
      <c r="AA183" s="23">
        <f t="shared" si="216"/>
        <v>71.610535526191143</v>
      </c>
    </row>
    <row r="184" spans="2:27" s="65" customFormat="1" ht="15" customHeight="1" x14ac:dyDescent="0.5">
      <c r="B184" s="64" t="s">
        <v>71</v>
      </c>
      <c r="C184" s="20" t="s">
        <v>161</v>
      </c>
      <c r="D184" s="23" t="s">
        <v>364</v>
      </c>
      <c r="E184" s="23" t="str">
        <f t="shared" ref="E184:X184" si="217">IFERROR((E145/D145-1)*100,"")</f>
        <v/>
      </c>
      <c r="F184" s="23" t="str">
        <f t="shared" si="217"/>
        <v/>
      </c>
      <c r="G184" s="23" t="str">
        <f t="shared" si="217"/>
        <v/>
      </c>
      <c r="H184" s="23" t="str">
        <f t="shared" si="217"/>
        <v/>
      </c>
      <c r="I184" s="23" t="str">
        <f t="shared" si="217"/>
        <v/>
      </c>
      <c r="J184" s="23" t="str">
        <f t="shared" si="217"/>
        <v/>
      </c>
      <c r="K184" s="23" t="str">
        <f t="shared" si="217"/>
        <v/>
      </c>
      <c r="L184" s="23" t="str">
        <f t="shared" si="217"/>
        <v/>
      </c>
      <c r="M184" s="23" t="str">
        <f t="shared" si="217"/>
        <v/>
      </c>
      <c r="N184" s="23" t="str">
        <f t="shared" si="217"/>
        <v/>
      </c>
      <c r="O184" s="23" t="str">
        <f t="shared" si="217"/>
        <v/>
      </c>
      <c r="P184" s="23" t="str">
        <f t="shared" si="217"/>
        <v/>
      </c>
      <c r="Q184" s="23" t="str">
        <f t="shared" si="217"/>
        <v/>
      </c>
      <c r="R184" s="23" t="str">
        <f t="shared" si="217"/>
        <v/>
      </c>
      <c r="S184" s="23" t="str">
        <f t="shared" si="217"/>
        <v/>
      </c>
      <c r="T184" s="23" t="str">
        <f t="shared" si="217"/>
        <v/>
      </c>
      <c r="U184" s="23">
        <f t="shared" si="217"/>
        <v>-2.6813182290541304</v>
      </c>
      <c r="V184" s="23">
        <f t="shared" si="217"/>
        <v>-0.3019801383807974</v>
      </c>
      <c r="W184" s="23">
        <f t="shared" si="217"/>
        <v>-0.41336426316130881</v>
      </c>
      <c r="X184" s="23">
        <f t="shared" si="217"/>
        <v>-6.4521499397337534</v>
      </c>
      <c r="Y184" s="23">
        <f t="shared" ref="Y184:AA184" si="218">IFERROR((Y145/X145-1)*100,"")</f>
        <v>-2.0437075398315963</v>
      </c>
      <c r="Z184" s="23">
        <f t="shared" si="218"/>
        <v>-0.68162577784760536</v>
      </c>
      <c r="AA184" s="23">
        <f t="shared" si="218"/>
        <v>11.304648914836424</v>
      </c>
    </row>
    <row r="185" spans="2:27" s="65" customFormat="1" ht="15" customHeight="1" x14ac:dyDescent="0.5">
      <c r="B185" s="64" t="s">
        <v>73</v>
      </c>
      <c r="C185" s="20" t="s">
        <v>162</v>
      </c>
      <c r="D185" s="23" t="s">
        <v>364</v>
      </c>
      <c r="E185" s="23" t="str">
        <f t="shared" ref="E185:X185" si="219">IFERROR((E146/D146-1)*100,"")</f>
        <v/>
      </c>
      <c r="F185" s="23" t="str">
        <f t="shared" si="219"/>
        <v/>
      </c>
      <c r="G185" s="23" t="str">
        <f t="shared" si="219"/>
        <v/>
      </c>
      <c r="H185" s="23" t="str">
        <f t="shared" si="219"/>
        <v/>
      </c>
      <c r="I185" s="23" t="str">
        <f t="shared" si="219"/>
        <v/>
      </c>
      <c r="J185" s="23" t="str">
        <f t="shared" si="219"/>
        <v/>
      </c>
      <c r="K185" s="23" t="str">
        <f t="shared" si="219"/>
        <v/>
      </c>
      <c r="L185" s="23" t="str">
        <f t="shared" si="219"/>
        <v/>
      </c>
      <c r="M185" s="23" t="str">
        <f t="shared" si="219"/>
        <v/>
      </c>
      <c r="N185" s="23" t="str">
        <f t="shared" si="219"/>
        <v/>
      </c>
      <c r="O185" s="23" t="str">
        <f t="shared" si="219"/>
        <v/>
      </c>
      <c r="P185" s="23" t="str">
        <f t="shared" si="219"/>
        <v/>
      </c>
      <c r="Q185" s="23" t="str">
        <f t="shared" si="219"/>
        <v/>
      </c>
      <c r="R185" s="23" t="str">
        <f t="shared" si="219"/>
        <v/>
      </c>
      <c r="S185" s="23" t="str">
        <f t="shared" si="219"/>
        <v/>
      </c>
      <c r="T185" s="23" t="str">
        <f t="shared" si="219"/>
        <v/>
      </c>
      <c r="U185" s="23">
        <f t="shared" si="219"/>
        <v>10.117027906654673</v>
      </c>
      <c r="V185" s="23">
        <f t="shared" si="219"/>
        <v>-5.4743774439185096</v>
      </c>
      <c r="W185" s="23">
        <f t="shared" si="219"/>
        <v>-1.4795806944747913</v>
      </c>
      <c r="X185" s="23">
        <f t="shared" si="219"/>
        <v>-6.9316978468055179</v>
      </c>
      <c r="Y185" s="23">
        <f t="shared" ref="Y185:AA185" si="220">IFERROR((Y146/X146-1)*100,"")</f>
        <v>-15.17945445844634</v>
      </c>
      <c r="Z185" s="23">
        <f t="shared" si="220"/>
        <v>3.0632001106347895</v>
      </c>
      <c r="AA185" s="23">
        <f t="shared" si="220"/>
        <v>6.546561786348648</v>
      </c>
    </row>
    <row r="186" spans="2:27" s="65" customFormat="1" ht="15" customHeight="1" x14ac:dyDescent="0.5">
      <c r="B186" s="64" t="s">
        <v>75</v>
      </c>
      <c r="C186" s="20" t="s">
        <v>163</v>
      </c>
      <c r="D186" s="23" t="s">
        <v>364</v>
      </c>
      <c r="E186" s="23" t="str">
        <f t="shared" ref="E186:X186" si="221">IFERROR((E147/D147-1)*100,"")</f>
        <v/>
      </c>
      <c r="F186" s="23" t="str">
        <f t="shared" si="221"/>
        <v/>
      </c>
      <c r="G186" s="23" t="str">
        <f t="shared" si="221"/>
        <v/>
      </c>
      <c r="H186" s="23" t="str">
        <f t="shared" si="221"/>
        <v/>
      </c>
      <c r="I186" s="23" t="str">
        <f t="shared" si="221"/>
        <v/>
      </c>
      <c r="J186" s="23" t="str">
        <f t="shared" si="221"/>
        <v/>
      </c>
      <c r="K186" s="23" t="str">
        <f t="shared" si="221"/>
        <v/>
      </c>
      <c r="L186" s="23" t="str">
        <f t="shared" si="221"/>
        <v/>
      </c>
      <c r="M186" s="23" t="str">
        <f t="shared" si="221"/>
        <v/>
      </c>
      <c r="N186" s="23" t="str">
        <f t="shared" si="221"/>
        <v/>
      </c>
      <c r="O186" s="23" t="str">
        <f t="shared" si="221"/>
        <v/>
      </c>
      <c r="P186" s="23" t="str">
        <f t="shared" si="221"/>
        <v/>
      </c>
      <c r="Q186" s="23" t="str">
        <f t="shared" si="221"/>
        <v/>
      </c>
      <c r="R186" s="23" t="str">
        <f t="shared" si="221"/>
        <v/>
      </c>
      <c r="S186" s="23" t="str">
        <f t="shared" si="221"/>
        <v/>
      </c>
      <c r="T186" s="23" t="str">
        <f t="shared" si="221"/>
        <v/>
      </c>
      <c r="U186" s="23">
        <f t="shared" si="221"/>
        <v>-4.6463546735729615</v>
      </c>
      <c r="V186" s="23">
        <f t="shared" si="221"/>
        <v>9.1134885098722798</v>
      </c>
      <c r="W186" s="23">
        <f t="shared" si="221"/>
        <v>11.869124989540047</v>
      </c>
      <c r="X186" s="23">
        <f t="shared" si="221"/>
        <v>-6.3165707088880811</v>
      </c>
      <c r="Y186" s="23">
        <f t="shared" ref="Y186:AA186" si="222">IFERROR((Y147/X147-1)*100,"")</f>
        <v>7.5356769011461822</v>
      </c>
      <c r="Z186" s="23">
        <f t="shared" si="222"/>
        <v>14.335282211625611</v>
      </c>
      <c r="AA186" s="23">
        <f t="shared" si="222"/>
        <v>16.741628268717189</v>
      </c>
    </row>
    <row r="187" spans="2:27" s="65" customFormat="1" ht="15" customHeight="1" x14ac:dyDescent="0.5">
      <c r="B187" s="64" t="s">
        <v>77</v>
      </c>
      <c r="C187" s="20" t="s">
        <v>116</v>
      </c>
      <c r="D187" s="23" t="s">
        <v>364</v>
      </c>
      <c r="E187" s="23" t="str">
        <f t="shared" ref="E187:X187" si="223">IFERROR((E148/D148-1)*100,"")</f>
        <v/>
      </c>
      <c r="F187" s="23" t="str">
        <f t="shared" si="223"/>
        <v/>
      </c>
      <c r="G187" s="23" t="str">
        <f t="shared" si="223"/>
        <v/>
      </c>
      <c r="H187" s="23" t="str">
        <f t="shared" si="223"/>
        <v/>
      </c>
      <c r="I187" s="23" t="str">
        <f t="shared" si="223"/>
        <v/>
      </c>
      <c r="J187" s="23" t="str">
        <f t="shared" si="223"/>
        <v/>
      </c>
      <c r="K187" s="23" t="str">
        <f t="shared" si="223"/>
        <v/>
      </c>
      <c r="L187" s="23" t="str">
        <f t="shared" si="223"/>
        <v/>
      </c>
      <c r="M187" s="23" t="str">
        <f t="shared" si="223"/>
        <v/>
      </c>
      <c r="N187" s="23" t="str">
        <f t="shared" si="223"/>
        <v/>
      </c>
      <c r="O187" s="23" t="str">
        <f t="shared" si="223"/>
        <v/>
      </c>
      <c r="P187" s="23" t="str">
        <f t="shared" si="223"/>
        <v/>
      </c>
      <c r="Q187" s="23" t="str">
        <f t="shared" si="223"/>
        <v/>
      </c>
      <c r="R187" s="23" t="str">
        <f t="shared" si="223"/>
        <v/>
      </c>
      <c r="S187" s="23" t="str">
        <f t="shared" si="223"/>
        <v/>
      </c>
      <c r="T187" s="23" t="str">
        <f t="shared" si="223"/>
        <v/>
      </c>
      <c r="U187" s="23">
        <f t="shared" si="223"/>
        <v>3.1231880497272657</v>
      </c>
      <c r="V187" s="23">
        <f t="shared" si="223"/>
        <v>3.5375397387936269</v>
      </c>
      <c r="W187" s="23">
        <f t="shared" si="223"/>
        <v>-10.733722615446617</v>
      </c>
      <c r="X187" s="23">
        <f t="shared" si="223"/>
        <v>-1.8484305867417006</v>
      </c>
      <c r="Y187" s="23">
        <f t="shared" ref="Y187:AA187" si="224">IFERROR((Y148/X148-1)*100,"")</f>
        <v>-0.34908541591408548</v>
      </c>
      <c r="Z187" s="23">
        <f t="shared" si="224"/>
        <v>9.4548510658909457E-2</v>
      </c>
      <c r="AA187" s="23">
        <f t="shared" si="224"/>
        <v>9.1176265247298041</v>
      </c>
    </row>
    <row r="188" spans="2:27" s="58" customFormat="1" ht="15" customHeight="1" x14ac:dyDescent="0.4">
      <c r="B188" s="61" t="s">
        <v>181</v>
      </c>
      <c r="C188" s="13" t="s">
        <v>164</v>
      </c>
      <c r="D188" s="11" t="s">
        <v>364</v>
      </c>
      <c r="E188" s="11" t="str">
        <f t="shared" ref="E188:X188" si="225">IFERROR((E149/D149-1)*100,"")</f>
        <v/>
      </c>
      <c r="F188" s="11" t="str">
        <f t="shared" si="225"/>
        <v/>
      </c>
      <c r="G188" s="11" t="str">
        <f t="shared" si="225"/>
        <v/>
      </c>
      <c r="H188" s="11" t="str">
        <f t="shared" si="225"/>
        <v/>
      </c>
      <c r="I188" s="11" t="str">
        <f t="shared" si="225"/>
        <v/>
      </c>
      <c r="J188" s="11" t="str">
        <f t="shared" si="225"/>
        <v/>
      </c>
      <c r="K188" s="11" t="str">
        <f t="shared" si="225"/>
        <v/>
      </c>
      <c r="L188" s="11" t="str">
        <f t="shared" si="225"/>
        <v/>
      </c>
      <c r="M188" s="11" t="str">
        <f t="shared" si="225"/>
        <v/>
      </c>
      <c r="N188" s="11" t="str">
        <f t="shared" si="225"/>
        <v/>
      </c>
      <c r="O188" s="11" t="str">
        <f t="shared" si="225"/>
        <v/>
      </c>
      <c r="P188" s="11" t="str">
        <f t="shared" si="225"/>
        <v/>
      </c>
      <c r="Q188" s="11" t="str">
        <f t="shared" si="225"/>
        <v/>
      </c>
      <c r="R188" s="11" t="str">
        <f t="shared" si="225"/>
        <v/>
      </c>
      <c r="S188" s="11" t="str">
        <f t="shared" si="225"/>
        <v/>
      </c>
      <c r="T188" s="11" t="str">
        <f t="shared" si="225"/>
        <v/>
      </c>
      <c r="U188" s="11">
        <f t="shared" si="225"/>
        <v>40.135621159898108</v>
      </c>
      <c r="V188" s="11">
        <f t="shared" si="225"/>
        <v>-9.8999199359487644</v>
      </c>
      <c r="W188" s="11">
        <f t="shared" si="225"/>
        <v>0</v>
      </c>
      <c r="X188" s="11">
        <f t="shared" si="225"/>
        <v>-1.8044155108972615</v>
      </c>
      <c r="Y188" s="11">
        <f t="shared" ref="Y188:AA188" si="226">IFERROR((Y149/X149-1)*100,"")</f>
        <v>0.19981089326173151</v>
      </c>
      <c r="Z188" s="11">
        <f t="shared" si="226"/>
        <v>0.29932070331402105</v>
      </c>
      <c r="AA188" s="11">
        <f t="shared" si="226"/>
        <v>4.6234153616703688</v>
      </c>
    </row>
    <row r="189" spans="2:27" s="58" customFormat="1" ht="15" customHeight="1" x14ac:dyDescent="0.4">
      <c r="B189" s="61" t="s">
        <v>182</v>
      </c>
      <c r="C189" s="13" t="s">
        <v>165</v>
      </c>
      <c r="D189" s="11" t="s">
        <v>364</v>
      </c>
      <c r="E189" s="11" t="str">
        <f t="shared" ref="E189:X189" si="227">IFERROR((E150/D150-1)*100,"")</f>
        <v/>
      </c>
      <c r="F189" s="11" t="str">
        <f t="shared" si="227"/>
        <v/>
      </c>
      <c r="G189" s="11" t="str">
        <f t="shared" si="227"/>
        <v/>
      </c>
      <c r="H189" s="11" t="str">
        <f t="shared" si="227"/>
        <v/>
      </c>
      <c r="I189" s="11" t="str">
        <f t="shared" si="227"/>
        <v/>
      </c>
      <c r="J189" s="11" t="str">
        <f t="shared" si="227"/>
        <v/>
      </c>
      <c r="K189" s="11" t="str">
        <f t="shared" si="227"/>
        <v/>
      </c>
      <c r="L189" s="11" t="str">
        <f t="shared" si="227"/>
        <v/>
      </c>
      <c r="M189" s="11" t="str">
        <f t="shared" si="227"/>
        <v/>
      </c>
      <c r="N189" s="11" t="str">
        <f t="shared" si="227"/>
        <v/>
      </c>
      <c r="O189" s="11" t="str">
        <f t="shared" si="227"/>
        <v/>
      </c>
      <c r="P189" s="11" t="str">
        <f t="shared" si="227"/>
        <v/>
      </c>
      <c r="Q189" s="11" t="str">
        <f t="shared" si="227"/>
        <v/>
      </c>
      <c r="R189" s="11" t="str">
        <f t="shared" si="227"/>
        <v/>
      </c>
      <c r="S189" s="11" t="str">
        <f t="shared" si="227"/>
        <v/>
      </c>
      <c r="T189" s="11" t="str">
        <f t="shared" si="227"/>
        <v/>
      </c>
      <c r="U189" s="11">
        <f t="shared" si="227"/>
        <v>-3.6335964995719561</v>
      </c>
      <c r="V189" s="11">
        <f t="shared" si="227"/>
        <v>-9.97655509552553E-2</v>
      </c>
      <c r="W189" s="11">
        <f t="shared" si="227"/>
        <v>2.2204460492503131E-14</v>
      </c>
      <c r="X189" s="11">
        <f t="shared" si="227"/>
        <v>-2.5222768203512436</v>
      </c>
      <c r="Y189" s="11">
        <f t="shared" ref="Y189:AA189" si="228">IFERROR((Y150/X150-1)*100,"")</f>
        <v>1.40008150709241</v>
      </c>
      <c r="Z189" s="11">
        <f t="shared" si="228"/>
        <v>9.9752379387640921E-2</v>
      </c>
      <c r="AA189" s="11">
        <f t="shared" si="228"/>
        <v>5.3996866100124441</v>
      </c>
    </row>
    <row r="190" spans="2:27" s="58" customFormat="1" ht="15" customHeight="1" x14ac:dyDescent="0.4">
      <c r="B190" s="61" t="s">
        <v>183</v>
      </c>
      <c r="C190" s="13" t="s">
        <v>119</v>
      </c>
      <c r="D190" s="11" t="s">
        <v>364</v>
      </c>
      <c r="E190" s="11" t="str">
        <f t="shared" ref="E190:X190" si="229">IFERROR((E151/D151-1)*100,"")</f>
        <v/>
      </c>
      <c r="F190" s="11" t="str">
        <f t="shared" si="229"/>
        <v/>
      </c>
      <c r="G190" s="11" t="str">
        <f t="shared" si="229"/>
        <v/>
      </c>
      <c r="H190" s="11" t="str">
        <f t="shared" si="229"/>
        <v/>
      </c>
      <c r="I190" s="11" t="str">
        <f t="shared" si="229"/>
        <v/>
      </c>
      <c r="J190" s="11" t="str">
        <f t="shared" si="229"/>
        <v/>
      </c>
      <c r="K190" s="11" t="str">
        <f t="shared" si="229"/>
        <v/>
      </c>
      <c r="L190" s="11" t="str">
        <f t="shared" si="229"/>
        <v/>
      </c>
      <c r="M190" s="11" t="str">
        <f t="shared" si="229"/>
        <v/>
      </c>
      <c r="N190" s="11" t="str">
        <f t="shared" si="229"/>
        <v/>
      </c>
      <c r="O190" s="11" t="str">
        <f t="shared" si="229"/>
        <v/>
      </c>
      <c r="P190" s="11" t="str">
        <f t="shared" si="229"/>
        <v/>
      </c>
      <c r="Q190" s="11" t="str">
        <f t="shared" si="229"/>
        <v/>
      </c>
      <c r="R190" s="11" t="str">
        <f t="shared" si="229"/>
        <v/>
      </c>
      <c r="S190" s="11" t="str">
        <f t="shared" si="229"/>
        <v/>
      </c>
      <c r="T190" s="11" t="str">
        <f t="shared" si="229"/>
        <v/>
      </c>
      <c r="U190" s="11">
        <f t="shared" si="229"/>
        <v>6.5167150381606476E-2</v>
      </c>
      <c r="V190" s="11">
        <f t="shared" si="229"/>
        <v>7.6786072320403242</v>
      </c>
      <c r="W190" s="11">
        <f t="shared" si="229"/>
        <v>-16.640717502167611</v>
      </c>
      <c r="X190" s="11">
        <f t="shared" si="229"/>
        <v>-1.4478425231949088</v>
      </c>
      <c r="Y190" s="11">
        <f t="shared" ref="Y190:AA190" si="230">IFERROR((Y151/X151-1)*100,"")</f>
        <v>-1.0897306359506365</v>
      </c>
      <c r="Z190" s="11">
        <f t="shared" si="230"/>
        <v>6.3182298765651623E-2</v>
      </c>
      <c r="AA190" s="11">
        <f t="shared" si="230"/>
        <v>11.506379328830274</v>
      </c>
    </row>
    <row r="191" spans="2:27" s="65" customFormat="1" ht="15" customHeight="1" x14ac:dyDescent="0.5">
      <c r="B191" s="64" t="s">
        <v>79</v>
      </c>
      <c r="C191" s="20" t="s">
        <v>166</v>
      </c>
      <c r="D191" s="23" t="s">
        <v>364</v>
      </c>
      <c r="E191" s="23" t="str">
        <f t="shared" ref="E191:X191" si="231">IFERROR((E152/D152-1)*100,"")</f>
        <v/>
      </c>
      <c r="F191" s="23" t="str">
        <f t="shared" si="231"/>
        <v/>
      </c>
      <c r="G191" s="23" t="str">
        <f t="shared" si="231"/>
        <v/>
      </c>
      <c r="H191" s="23" t="str">
        <f t="shared" si="231"/>
        <v/>
      </c>
      <c r="I191" s="23" t="str">
        <f t="shared" si="231"/>
        <v/>
      </c>
      <c r="J191" s="23" t="str">
        <f t="shared" si="231"/>
        <v/>
      </c>
      <c r="K191" s="23" t="str">
        <f t="shared" si="231"/>
        <v/>
      </c>
      <c r="L191" s="23" t="str">
        <f t="shared" si="231"/>
        <v/>
      </c>
      <c r="M191" s="23" t="str">
        <f t="shared" si="231"/>
        <v/>
      </c>
      <c r="N191" s="23" t="str">
        <f t="shared" si="231"/>
        <v/>
      </c>
      <c r="O191" s="23" t="str">
        <f t="shared" si="231"/>
        <v/>
      </c>
      <c r="P191" s="23" t="str">
        <f t="shared" si="231"/>
        <v/>
      </c>
      <c r="Q191" s="23" t="str">
        <f t="shared" si="231"/>
        <v/>
      </c>
      <c r="R191" s="23" t="str">
        <f t="shared" si="231"/>
        <v/>
      </c>
      <c r="S191" s="23" t="str">
        <f t="shared" si="231"/>
        <v/>
      </c>
      <c r="T191" s="23" t="str">
        <f t="shared" si="231"/>
        <v/>
      </c>
      <c r="U191" s="23">
        <f t="shared" si="231"/>
        <v>1.9949820019547593</v>
      </c>
      <c r="V191" s="23">
        <f t="shared" si="231"/>
        <v>-1.8415096671533071</v>
      </c>
      <c r="W191" s="23">
        <f t="shared" si="231"/>
        <v>3.4396910167725725</v>
      </c>
      <c r="X191" s="23">
        <f t="shared" si="231"/>
        <v>-4.4405868631210321</v>
      </c>
      <c r="Y191" s="23">
        <f t="shared" ref="Y191:AA191" si="232">IFERROR((Y152/X152-1)*100,"")</f>
        <v>2.9453157210364012</v>
      </c>
      <c r="Z191" s="23">
        <f t="shared" si="232"/>
        <v>-0.42082124329549941</v>
      </c>
      <c r="AA191" s="23">
        <f t="shared" si="232"/>
        <v>5.2047028442018917</v>
      </c>
    </row>
    <row r="192" spans="2:27" s="63" customFormat="1" ht="15" customHeight="1" x14ac:dyDescent="0.5">
      <c r="B192" s="62" t="s">
        <v>84</v>
      </c>
      <c r="C192" s="18" t="s">
        <v>167</v>
      </c>
      <c r="D192" s="22" t="s">
        <v>364</v>
      </c>
      <c r="E192" s="22" t="str">
        <f t="shared" ref="E192:X192" si="233">IFERROR((E153/D153-1)*100,"")</f>
        <v/>
      </c>
      <c r="F192" s="22" t="str">
        <f t="shared" si="233"/>
        <v/>
      </c>
      <c r="G192" s="22" t="str">
        <f t="shared" si="233"/>
        <v/>
      </c>
      <c r="H192" s="22" t="str">
        <f t="shared" si="233"/>
        <v/>
      </c>
      <c r="I192" s="22" t="str">
        <f t="shared" si="233"/>
        <v/>
      </c>
      <c r="J192" s="22" t="str">
        <f t="shared" si="233"/>
        <v/>
      </c>
      <c r="K192" s="22" t="str">
        <f t="shared" si="233"/>
        <v/>
      </c>
      <c r="L192" s="22" t="str">
        <f t="shared" si="233"/>
        <v/>
      </c>
      <c r="M192" s="22" t="str">
        <f t="shared" si="233"/>
        <v/>
      </c>
      <c r="N192" s="22" t="str">
        <f t="shared" si="233"/>
        <v/>
      </c>
      <c r="O192" s="22" t="str">
        <f t="shared" si="233"/>
        <v/>
      </c>
      <c r="P192" s="22" t="str">
        <f t="shared" si="233"/>
        <v/>
      </c>
      <c r="Q192" s="22" t="str">
        <f t="shared" si="233"/>
        <v/>
      </c>
      <c r="R192" s="22" t="str">
        <f t="shared" si="233"/>
        <v/>
      </c>
      <c r="S192" s="22" t="str">
        <f t="shared" si="233"/>
        <v/>
      </c>
      <c r="T192" s="22" t="str">
        <f t="shared" si="233"/>
        <v/>
      </c>
      <c r="U192" s="22">
        <f t="shared" si="233"/>
        <v>2.2164626227046735</v>
      </c>
      <c r="V192" s="22">
        <f t="shared" si="233"/>
        <v>0.67579479344186399</v>
      </c>
      <c r="W192" s="22">
        <f t="shared" si="233"/>
        <v>-1.3205852834152765E-3</v>
      </c>
      <c r="X192" s="22">
        <f t="shared" si="233"/>
        <v>0.55832889061213642</v>
      </c>
      <c r="Y192" s="22">
        <f t="shared" ref="Y192:AA192" si="234">IFERROR((Y153/X153-1)*100,"")</f>
        <v>-6.965999659012045</v>
      </c>
      <c r="Z192" s="22">
        <f t="shared" si="234"/>
        <v>1.2219697813775854</v>
      </c>
      <c r="AA192" s="22">
        <f t="shared" si="234"/>
        <v>2.9420493527578584</v>
      </c>
    </row>
    <row r="193" spans="1:27" s="65" customFormat="1" ht="15" customHeight="1" x14ac:dyDescent="0.5">
      <c r="B193" s="64" t="s">
        <v>184</v>
      </c>
      <c r="C193" s="20" t="s">
        <v>168</v>
      </c>
      <c r="D193" s="23" t="s">
        <v>364</v>
      </c>
      <c r="E193" s="23" t="str">
        <f t="shared" ref="E193:X193" si="235">IFERROR((E154/D154-1)*100,"")</f>
        <v/>
      </c>
      <c r="F193" s="23" t="str">
        <f t="shared" si="235"/>
        <v/>
      </c>
      <c r="G193" s="23" t="str">
        <f t="shared" si="235"/>
        <v/>
      </c>
      <c r="H193" s="23" t="str">
        <f t="shared" si="235"/>
        <v/>
      </c>
      <c r="I193" s="23" t="str">
        <f t="shared" si="235"/>
        <v/>
      </c>
      <c r="J193" s="23" t="str">
        <f t="shared" si="235"/>
        <v/>
      </c>
      <c r="K193" s="23" t="str">
        <f t="shared" si="235"/>
        <v/>
      </c>
      <c r="L193" s="23" t="str">
        <f t="shared" si="235"/>
        <v/>
      </c>
      <c r="M193" s="23" t="str">
        <f t="shared" si="235"/>
        <v/>
      </c>
      <c r="N193" s="23" t="str">
        <f t="shared" si="235"/>
        <v/>
      </c>
      <c r="O193" s="23" t="str">
        <f t="shared" si="235"/>
        <v/>
      </c>
      <c r="P193" s="23" t="str">
        <f t="shared" si="235"/>
        <v/>
      </c>
      <c r="Q193" s="23" t="str">
        <f t="shared" si="235"/>
        <v/>
      </c>
      <c r="R193" s="23" t="str">
        <f t="shared" si="235"/>
        <v/>
      </c>
      <c r="S193" s="23" t="str">
        <f t="shared" si="235"/>
        <v/>
      </c>
      <c r="T193" s="23" t="str">
        <f t="shared" si="235"/>
        <v/>
      </c>
      <c r="U193" s="23">
        <f t="shared" si="235"/>
        <v>0.20922384701911323</v>
      </c>
      <c r="V193" s="23">
        <f t="shared" si="235"/>
        <v>-0.55181990936996606</v>
      </c>
      <c r="W193" s="23">
        <f t="shared" si="235"/>
        <v>0.36132705573195256</v>
      </c>
      <c r="X193" s="23">
        <f t="shared" si="235"/>
        <v>0.26775695223708595</v>
      </c>
      <c r="Y193" s="23">
        <f t="shared" ref="Y193:AA193" si="236">IFERROR((Y154/X154-1)*100,"")</f>
        <v>0.62702101273743871</v>
      </c>
      <c r="Z193" s="23">
        <f t="shared" si="236"/>
        <v>2.2099506986156703</v>
      </c>
      <c r="AA193" s="23">
        <f t="shared" si="236"/>
        <v>7.2878248004834223</v>
      </c>
    </row>
    <row r="194" spans="1:27" s="65" customFormat="1" ht="15" customHeight="1" x14ac:dyDescent="0.5">
      <c r="B194" s="64" t="s">
        <v>185</v>
      </c>
      <c r="C194" s="20" t="s">
        <v>74</v>
      </c>
      <c r="D194" s="23" t="s">
        <v>364</v>
      </c>
      <c r="E194" s="23" t="str">
        <f t="shared" ref="E194:X194" si="237">IFERROR((E155/D155-1)*100,"")</f>
        <v/>
      </c>
      <c r="F194" s="23" t="str">
        <f t="shared" si="237"/>
        <v/>
      </c>
      <c r="G194" s="23" t="str">
        <f t="shared" si="237"/>
        <v/>
      </c>
      <c r="H194" s="23" t="str">
        <f t="shared" si="237"/>
        <v/>
      </c>
      <c r="I194" s="23" t="str">
        <f t="shared" si="237"/>
        <v/>
      </c>
      <c r="J194" s="23" t="str">
        <f t="shared" si="237"/>
        <v/>
      </c>
      <c r="K194" s="23" t="str">
        <f t="shared" si="237"/>
        <v/>
      </c>
      <c r="L194" s="23" t="str">
        <f t="shared" si="237"/>
        <v/>
      </c>
      <c r="M194" s="23" t="str">
        <f t="shared" si="237"/>
        <v/>
      </c>
      <c r="N194" s="23" t="str">
        <f t="shared" si="237"/>
        <v/>
      </c>
      <c r="O194" s="23" t="str">
        <f t="shared" si="237"/>
        <v/>
      </c>
      <c r="P194" s="23" t="str">
        <f t="shared" si="237"/>
        <v/>
      </c>
      <c r="Q194" s="23" t="str">
        <f t="shared" si="237"/>
        <v/>
      </c>
      <c r="R194" s="23" t="str">
        <f t="shared" si="237"/>
        <v/>
      </c>
      <c r="S194" s="23" t="str">
        <f t="shared" si="237"/>
        <v/>
      </c>
      <c r="T194" s="23" t="str">
        <f t="shared" si="237"/>
        <v/>
      </c>
      <c r="U194" s="23">
        <f t="shared" si="237"/>
        <v>0.86997882591217657</v>
      </c>
      <c r="V194" s="23">
        <f t="shared" si="237"/>
        <v>1.5965638554897854</v>
      </c>
      <c r="W194" s="23">
        <f t="shared" si="237"/>
        <v>-0.3175401225175678</v>
      </c>
      <c r="X194" s="23">
        <f t="shared" si="237"/>
        <v>2.4955080854649481E-3</v>
      </c>
      <c r="Y194" s="23">
        <f t="shared" ref="Y194:AA194" si="238">IFERROR((Y155/X155-1)*100,"")</f>
        <v>-27.461134833546687</v>
      </c>
      <c r="Z194" s="23">
        <f t="shared" si="238"/>
        <v>2.8650414677054536</v>
      </c>
      <c r="AA194" s="23">
        <f t="shared" si="238"/>
        <v>-1.5795748062785608</v>
      </c>
    </row>
    <row r="195" spans="1:27" s="65" customFormat="1" ht="15" customHeight="1" x14ac:dyDescent="0.5">
      <c r="B195" s="64" t="s">
        <v>186</v>
      </c>
      <c r="C195" s="20" t="s">
        <v>169</v>
      </c>
      <c r="D195" s="23" t="s">
        <v>364</v>
      </c>
      <c r="E195" s="23" t="str">
        <f t="shared" ref="E195:X195" si="239">IFERROR((E156/D156-1)*100,"")</f>
        <v/>
      </c>
      <c r="F195" s="23" t="str">
        <f t="shared" si="239"/>
        <v/>
      </c>
      <c r="G195" s="23" t="str">
        <f t="shared" si="239"/>
        <v/>
      </c>
      <c r="H195" s="23" t="str">
        <f t="shared" si="239"/>
        <v/>
      </c>
      <c r="I195" s="23" t="str">
        <f t="shared" si="239"/>
        <v/>
      </c>
      <c r="J195" s="23" t="str">
        <f t="shared" si="239"/>
        <v/>
      </c>
      <c r="K195" s="23" t="str">
        <f t="shared" si="239"/>
        <v/>
      </c>
      <c r="L195" s="23" t="str">
        <f t="shared" si="239"/>
        <v/>
      </c>
      <c r="M195" s="23" t="str">
        <f t="shared" si="239"/>
        <v/>
      </c>
      <c r="N195" s="23" t="str">
        <f t="shared" si="239"/>
        <v/>
      </c>
      <c r="O195" s="23" t="str">
        <f t="shared" si="239"/>
        <v/>
      </c>
      <c r="P195" s="23" t="str">
        <f t="shared" si="239"/>
        <v/>
      </c>
      <c r="Q195" s="23" t="str">
        <f t="shared" si="239"/>
        <v/>
      </c>
      <c r="R195" s="23" t="str">
        <f t="shared" si="239"/>
        <v/>
      </c>
      <c r="S195" s="23" t="str">
        <f t="shared" si="239"/>
        <v/>
      </c>
      <c r="T195" s="23" t="str">
        <f t="shared" si="239"/>
        <v/>
      </c>
      <c r="U195" s="23">
        <f t="shared" si="239"/>
        <v>6.3254361376697599</v>
      </c>
      <c r="V195" s="23">
        <f t="shared" si="239"/>
        <v>0.5792721319732852</v>
      </c>
      <c r="W195" s="23">
        <f t="shared" si="239"/>
        <v>-6.8319559228657845E-2</v>
      </c>
      <c r="X195" s="23">
        <f t="shared" si="239"/>
        <v>0.8066389340541269</v>
      </c>
      <c r="Y195" s="23">
        <f t="shared" ref="Y195:AA195" si="240">IFERROR((Y156/X156-1)*100,"")</f>
        <v>-1.4292954891029108</v>
      </c>
      <c r="Z195" s="23">
        <f t="shared" si="240"/>
        <v>-7.58477668112989E-2</v>
      </c>
      <c r="AA195" s="23">
        <f t="shared" si="240"/>
        <v>0.19163566677937727</v>
      </c>
    </row>
    <row r="196" spans="1:27" s="65" customFormat="1" ht="15" customHeight="1" x14ac:dyDescent="0.5">
      <c r="B196" s="64" t="s">
        <v>187</v>
      </c>
      <c r="C196" s="20" t="s">
        <v>170</v>
      </c>
      <c r="D196" s="23" t="s">
        <v>364</v>
      </c>
      <c r="E196" s="23" t="str">
        <f t="shared" ref="E196:X196" si="241">IFERROR((E157/D157-1)*100,"")</f>
        <v/>
      </c>
      <c r="F196" s="23" t="str">
        <f t="shared" si="241"/>
        <v/>
      </c>
      <c r="G196" s="23" t="str">
        <f t="shared" si="241"/>
        <v/>
      </c>
      <c r="H196" s="23" t="str">
        <f t="shared" si="241"/>
        <v/>
      </c>
      <c r="I196" s="23" t="str">
        <f t="shared" si="241"/>
        <v/>
      </c>
      <c r="J196" s="23" t="str">
        <f t="shared" si="241"/>
        <v/>
      </c>
      <c r="K196" s="23" t="str">
        <f t="shared" si="241"/>
        <v/>
      </c>
      <c r="L196" s="23" t="str">
        <f t="shared" si="241"/>
        <v/>
      </c>
      <c r="M196" s="23" t="str">
        <f t="shared" si="241"/>
        <v/>
      </c>
      <c r="N196" s="23" t="str">
        <f t="shared" si="241"/>
        <v/>
      </c>
      <c r="O196" s="23" t="str">
        <f t="shared" si="241"/>
        <v/>
      </c>
      <c r="P196" s="23" t="str">
        <f t="shared" si="241"/>
        <v/>
      </c>
      <c r="Q196" s="23" t="str">
        <f t="shared" si="241"/>
        <v/>
      </c>
      <c r="R196" s="23" t="str">
        <f t="shared" si="241"/>
        <v/>
      </c>
      <c r="S196" s="23" t="str">
        <f t="shared" si="241"/>
        <v/>
      </c>
      <c r="T196" s="23" t="str">
        <f t="shared" si="241"/>
        <v/>
      </c>
      <c r="U196" s="23">
        <f t="shared" si="241"/>
        <v>1.7523067806653581</v>
      </c>
      <c r="V196" s="23">
        <f t="shared" si="241"/>
        <v>1.0040699494610728</v>
      </c>
      <c r="W196" s="23">
        <f t="shared" si="241"/>
        <v>0</v>
      </c>
      <c r="X196" s="23">
        <f t="shared" si="241"/>
        <v>0.87756690009810345</v>
      </c>
      <c r="Y196" s="23">
        <f t="shared" ref="Y196:AA196" si="242">IFERROR((Y157/X157-1)*100,"")</f>
        <v>-2.7871327371986609E-2</v>
      </c>
      <c r="Z196" s="23">
        <f t="shared" si="242"/>
        <v>0.64549260714821255</v>
      </c>
      <c r="AA196" s="23">
        <f t="shared" si="242"/>
        <v>4.3100005704831856</v>
      </c>
    </row>
    <row r="197" spans="1:27" s="68" customFormat="1" ht="15" customHeight="1" thickBot="1" x14ac:dyDescent="0.45">
      <c r="B197" s="86" t="s">
        <v>112</v>
      </c>
      <c r="C197" s="100" t="s">
        <v>83</v>
      </c>
      <c r="D197" s="101" t="s">
        <v>364</v>
      </c>
      <c r="E197" s="101" t="str">
        <f t="shared" ref="E197:X197" si="243">IFERROR((E158/D158-1)*100,"")</f>
        <v/>
      </c>
      <c r="F197" s="101" t="str">
        <f t="shared" si="243"/>
        <v/>
      </c>
      <c r="G197" s="101" t="str">
        <f t="shared" si="243"/>
        <v/>
      </c>
      <c r="H197" s="101" t="str">
        <f t="shared" si="243"/>
        <v/>
      </c>
      <c r="I197" s="101" t="str">
        <f t="shared" si="243"/>
        <v/>
      </c>
      <c r="J197" s="101" t="str">
        <f t="shared" si="243"/>
        <v/>
      </c>
      <c r="K197" s="101" t="str">
        <f t="shared" si="243"/>
        <v/>
      </c>
      <c r="L197" s="101" t="str">
        <f t="shared" si="243"/>
        <v/>
      </c>
      <c r="M197" s="101" t="str">
        <f t="shared" si="243"/>
        <v/>
      </c>
      <c r="N197" s="101" t="str">
        <f t="shared" si="243"/>
        <v/>
      </c>
      <c r="O197" s="101" t="str">
        <f t="shared" si="243"/>
        <v/>
      </c>
      <c r="P197" s="101" t="str">
        <f t="shared" si="243"/>
        <v/>
      </c>
      <c r="Q197" s="101" t="str">
        <f t="shared" si="243"/>
        <v/>
      </c>
      <c r="R197" s="101" t="str">
        <f t="shared" si="243"/>
        <v/>
      </c>
      <c r="S197" s="101" t="str">
        <f t="shared" si="243"/>
        <v/>
      </c>
      <c r="T197" s="101" t="str">
        <f t="shared" si="243"/>
        <v/>
      </c>
      <c r="U197" s="102">
        <f t="shared" si="243"/>
        <v>-1.7839502632792659</v>
      </c>
      <c r="V197" s="102">
        <f t="shared" si="243"/>
        <v>0.38809469480676206</v>
      </c>
      <c r="W197" s="102">
        <f t="shared" si="243"/>
        <v>-1.5997676755659218</v>
      </c>
      <c r="X197" s="102">
        <f t="shared" si="243"/>
        <v>-1.3471677618304367</v>
      </c>
      <c r="Y197" s="102">
        <f t="shared" ref="Y197:AA197" si="244">IFERROR((Y158/X158-1)*100,"")</f>
        <v>-0.54870510912004011</v>
      </c>
      <c r="Z197" s="102">
        <f t="shared" si="244"/>
        <v>1.9006972750499784</v>
      </c>
      <c r="AA197" s="102">
        <f t="shared" si="244"/>
        <v>21.572232357642186</v>
      </c>
    </row>
    <row r="198" spans="1:27" ht="15" customHeight="1" thickTop="1" x14ac:dyDescent="0.45"/>
    <row r="200" spans="1:27" ht="15" customHeight="1" x14ac:dyDescent="0.5">
      <c r="B200" s="64"/>
      <c r="C200" s="62" t="s">
        <v>379</v>
      </c>
      <c r="D200" s="62"/>
      <c r="E200" s="64"/>
      <c r="F200" s="64"/>
      <c r="G200" s="64"/>
      <c r="H200" s="64"/>
      <c r="I200" s="64"/>
      <c r="J200" s="64"/>
      <c r="K200" s="64"/>
      <c r="L200" s="64"/>
      <c r="M200" s="64"/>
      <c r="N200" s="64"/>
      <c r="O200" s="64"/>
      <c r="P200" s="64"/>
      <c r="Q200" s="64"/>
      <c r="R200" s="64"/>
      <c r="S200" s="64"/>
      <c r="T200" s="64"/>
      <c r="U200" s="64"/>
      <c r="V200" s="64"/>
      <c r="W200" s="64"/>
      <c r="X200" s="64"/>
      <c r="Y200" s="64"/>
      <c r="Z200" s="64"/>
      <c r="AA200" s="64"/>
    </row>
    <row r="201" spans="1:27" ht="15" customHeight="1" x14ac:dyDescent="0.5">
      <c r="B201" s="64"/>
      <c r="C201" s="62" t="s">
        <v>374</v>
      </c>
      <c r="D201" s="62"/>
      <c r="E201" s="64"/>
      <c r="F201" s="64"/>
      <c r="G201" s="64"/>
      <c r="H201" s="64"/>
      <c r="I201" s="64"/>
      <c r="J201" s="64"/>
      <c r="K201" s="64"/>
      <c r="L201" s="64"/>
      <c r="M201" s="64"/>
      <c r="N201" s="64"/>
      <c r="O201" s="64"/>
      <c r="P201" s="64"/>
      <c r="Q201" s="64"/>
      <c r="R201" s="64"/>
      <c r="S201" s="64"/>
      <c r="T201" s="64"/>
      <c r="U201" s="64"/>
      <c r="V201" s="64"/>
      <c r="W201" s="64"/>
      <c r="X201" s="64"/>
      <c r="Y201" s="64"/>
      <c r="Z201" s="64"/>
      <c r="AA201" s="64"/>
    </row>
    <row r="202" spans="1:27" s="96" customFormat="1" ht="15" customHeight="1" thickBot="1" x14ac:dyDescent="0.5">
      <c r="B202" s="79"/>
      <c r="C202" s="95" t="s">
        <v>380</v>
      </c>
      <c r="D202" s="99">
        <v>1999</v>
      </c>
      <c r="E202" s="99">
        <f t="shared" ref="E202:X202" si="245">+D202+1</f>
        <v>2000</v>
      </c>
      <c r="F202" s="99">
        <f t="shared" si="245"/>
        <v>2001</v>
      </c>
      <c r="G202" s="99">
        <f t="shared" si="245"/>
        <v>2002</v>
      </c>
      <c r="H202" s="99">
        <f t="shared" si="245"/>
        <v>2003</v>
      </c>
      <c r="I202" s="99">
        <f t="shared" si="245"/>
        <v>2004</v>
      </c>
      <c r="J202" s="99">
        <f t="shared" si="245"/>
        <v>2005</v>
      </c>
      <c r="K202" s="99">
        <f t="shared" si="245"/>
        <v>2006</v>
      </c>
      <c r="L202" s="99">
        <f t="shared" si="245"/>
        <v>2007</v>
      </c>
      <c r="M202" s="99">
        <f t="shared" si="245"/>
        <v>2008</v>
      </c>
      <c r="N202" s="99">
        <f t="shared" si="245"/>
        <v>2009</v>
      </c>
      <c r="O202" s="99">
        <f t="shared" si="245"/>
        <v>2010</v>
      </c>
      <c r="P202" s="99">
        <f t="shared" si="245"/>
        <v>2011</v>
      </c>
      <c r="Q202" s="99">
        <f t="shared" si="245"/>
        <v>2012</v>
      </c>
      <c r="R202" s="99">
        <f t="shared" si="245"/>
        <v>2013</v>
      </c>
      <c r="S202" s="99">
        <f t="shared" si="245"/>
        <v>2014</v>
      </c>
      <c r="T202" s="99">
        <f t="shared" si="245"/>
        <v>2015</v>
      </c>
      <c r="U202" s="99">
        <f t="shared" si="245"/>
        <v>2016</v>
      </c>
      <c r="V202" s="99">
        <f t="shared" si="245"/>
        <v>2017</v>
      </c>
      <c r="W202" s="99">
        <f t="shared" si="245"/>
        <v>2018</v>
      </c>
      <c r="X202" s="99">
        <f t="shared" si="245"/>
        <v>2019</v>
      </c>
      <c r="Y202" s="99">
        <f t="shared" ref="Y202:AA202" si="246">+X202+1</f>
        <v>2020</v>
      </c>
      <c r="Z202" s="99">
        <f t="shared" si="246"/>
        <v>2021</v>
      </c>
      <c r="AA202" s="99">
        <f t="shared" si="246"/>
        <v>2022</v>
      </c>
    </row>
    <row r="203" spans="1:27" ht="15" customHeight="1" thickTop="1" x14ac:dyDescent="0.5">
      <c r="A203" s="68"/>
      <c r="B203" s="96" t="s">
        <v>0</v>
      </c>
      <c r="C203" s="96" t="s">
        <v>1</v>
      </c>
      <c r="D203" s="67"/>
      <c r="E203" s="64"/>
      <c r="F203" s="64"/>
      <c r="G203" s="64"/>
      <c r="H203" s="64"/>
      <c r="I203" s="64"/>
      <c r="J203" s="64"/>
      <c r="K203" s="64"/>
      <c r="L203" s="64"/>
      <c r="M203" s="64"/>
      <c r="N203" s="64"/>
      <c r="O203" s="64"/>
      <c r="P203" s="64"/>
      <c r="Q203" s="64"/>
      <c r="R203" s="64"/>
      <c r="S203" s="64"/>
      <c r="T203" s="64"/>
      <c r="U203" s="64"/>
      <c r="V203" s="64"/>
      <c r="W203" s="64"/>
      <c r="X203" s="64"/>
      <c r="Y203" s="64"/>
      <c r="Z203" s="64"/>
      <c r="AA203" s="64"/>
    </row>
    <row r="204" spans="1:27" s="63" customFormat="1" ht="15" customHeight="1" x14ac:dyDescent="0.5">
      <c r="B204" s="62" t="s">
        <v>47</v>
      </c>
      <c r="C204" s="18" t="s">
        <v>143</v>
      </c>
      <c r="D204" s="22" t="s">
        <v>364</v>
      </c>
      <c r="E204" s="22" t="str">
        <f t="shared" ref="E204:S204" si="247">IFERROR(E47/E$79*100,"")</f>
        <v/>
      </c>
      <c r="F204" s="22" t="str">
        <f t="shared" si="247"/>
        <v/>
      </c>
      <c r="G204" s="22" t="str">
        <f t="shared" si="247"/>
        <v/>
      </c>
      <c r="H204" s="22" t="str">
        <f t="shared" si="247"/>
        <v/>
      </c>
      <c r="I204" s="22" t="str">
        <f t="shared" si="247"/>
        <v/>
      </c>
      <c r="J204" s="22" t="str">
        <f t="shared" si="247"/>
        <v/>
      </c>
      <c r="K204" s="22" t="str">
        <f t="shared" si="247"/>
        <v/>
      </c>
      <c r="L204" s="22" t="str">
        <f t="shared" si="247"/>
        <v/>
      </c>
      <c r="M204" s="22" t="str">
        <f t="shared" si="247"/>
        <v/>
      </c>
      <c r="N204" s="22" t="str">
        <f t="shared" si="247"/>
        <v/>
      </c>
      <c r="O204" s="22" t="str">
        <f t="shared" si="247"/>
        <v/>
      </c>
      <c r="P204" s="22" t="str">
        <f t="shared" si="247"/>
        <v/>
      </c>
      <c r="Q204" s="22" t="str">
        <f t="shared" si="247"/>
        <v/>
      </c>
      <c r="R204" s="22" t="str">
        <f t="shared" si="247"/>
        <v/>
      </c>
      <c r="S204" s="22" t="str">
        <f t="shared" si="247"/>
        <v/>
      </c>
      <c r="T204" s="22">
        <v>3.6023493809057969</v>
      </c>
      <c r="U204" s="22">
        <v>3.381234355298985</v>
      </c>
      <c r="V204" s="22">
        <v>3.4186466952758288</v>
      </c>
      <c r="W204" s="22">
        <v>2.8831064547174785</v>
      </c>
      <c r="X204" s="22">
        <v>2.4983623955447722</v>
      </c>
      <c r="Y204" s="22">
        <v>2.6309438986637281</v>
      </c>
      <c r="Z204" s="22">
        <v>3.0996790601131652</v>
      </c>
      <c r="AA204" s="22">
        <v>3.2133862117797922</v>
      </c>
    </row>
    <row r="205" spans="1:27" s="65" customFormat="1" ht="15" customHeight="1" x14ac:dyDescent="0.5">
      <c r="B205" s="64" t="s">
        <v>49</v>
      </c>
      <c r="C205" s="20" t="s">
        <v>144</v>
      </c>
      <c r="D205" s="23" t="s">
        <v>364</v>
      </c>
      <c r="E205" s="23" t="str">
        <f t="shared" ref="E205:S205" si="248">IFERROR(E48/E$79*100,"")</f>
        <v/>
      </c>
      <c r="F205" s="23" t="str">
        <f t="shared" si="248"/>
        <v/>
      </c>
      <c r="G205" s="23" t="str">
        <f t="shared" si="248"/>
        <v/>
      </c>
      <c r="H205" s="23" t="str">
        <f t="shared" si="248"/>
        <v/>
      </c>
      <c r="I205" s="23" t="str">
        <f t="shared" si="248"/>
        <v/>
      </c>
      <c r="J205" s="23" t="str">
        <f t="shared" si="248"/>
        <v/>
      </c>
      <c r="K205" s="23" t="str">
        <f t="shared" si="248"/>
        <v/>
      </c>
      <c r="L205" s="23" t="str">
        <f t="shared" si="248"/>
        <v/>
      </c>
      <c r="M205" s="23" t="str">
        <f t="shared" si="248"/>
        <v/>
      </c>
      <c r="N205" s="23" t="str">
        <f t="shared" si="248"/>
        <v/>
      </c>
      <c r="O205" s="23" t="str">
        <f t="shared" si="248"/>
        <v/>
      </c>
      <c r="P205" s="23" t="str">
        <f t="shared" si="248"/>
        <v/>
      </c>
      <c r="Q205" s="23" t="str">
        <f t="shared" si="248"/>
        <v/>
      </c>
      <c r="R205" s="23" t="str">
        <f t="shared" si="248"/>
        <v/>
      </c>
      <c r="S205" s="23" t="str">
        <f t="shared" si="248"/>
        <v/>
      </c>
      <c r="T205" s="23">
        <v>1.0850998261499738</v>
      </c>
      <c r="U205" s="23">
        <v>1.10703297715177</v>
      </c>
      <c r="V205" s="23">
        <v>1.079360360787647</v>
      </c>
      <c r="W205" s="23">
        <v>0.87083947773631787</v>
      </c>
      <c r="X205" s="23">
        <v>0.77866701188683385</v>
      </c>
      <c r="Y205" s="23">
        <v>0.84454746385018464</v>
      </c>
      <c r="Z205" s="23">
        <v>1.3002301155679623</v>
      </c>
      <c r="AA205" s="23">
        <v>1.5613576029872709</v>
      </c>
    </row>
    <row r="206" spans="1:27" s="65" customFormat="1" ht="15" customHeight="1" x14ac:dyDescent="0.5">
      <c r="B206" s="64" t="s">
        <v>51</v>
      </c>
      <c r="C206" s="20" t="s">
        <v>145</v>
      </c>
      <c r="D206" s="23" t="s">
        <v>364</v>
      </c>
      <c r="E206" s="23" t="str">
        <f t="shared" ref="E206:S206" si="249">IFERROR(E49/E$79*100,"")</f>
        <v/>
      </c>
      <c r="F206" s="23" t="str">
        <f t="shared" si="249"/>
        <v/>
      </c>
      <c r="G206" s="23" t="str">
        <f t="shared" si="249"/>
        <v/>
      </c>
      <c r="H206" s="23" t="str">
        <f t="shared" si="249"/>
        <v/>
      </c>
      <c r="I206" s="23" t="str">
        <f t="shared" si="249"/>
        <v/>
      </c>
      <c r="J206" s="23" t="str">
        <f t="shared" si="249"/>
        <v/>
      </c>
      <c r="K206" s="23" t="str">
        <f t="shared" si="249"/>
        <v/>
      </c>
      <c r="L206" s="23" t="str">
        <f t="shared" si="249"/>
        <v/>
      </c>
      <c r="M206" s="23" t="str">
        <f t="shared" si="249"/>
        <v/>
      </c>
      <c r="N206" s="23" t="str">
        <f t="shared" si="249"/>
        <v/>
      </c>
      <c r="O206" s="23" t="str">
        <f t="shared" si="249"/>
        <v/>
      </c>
      <c r="P206" s="23" t="str">
        <f t="shared" si="249"/>
        <v/>
      </c>
      <c r="Q206" s="23" t="str">
        <f t="shared" si="249"/>
        <v/>
      </c>
      <c r="R206" s="23" t="str">
        <f t="shared" si="249"/>
        <v/>
      </c>
      <c r="S206" s="23" t="str">
        <f t="shared" si="249"/>
        <v/>
      </c>
      <c r="T206" s="23">
        <v>0.27679039304149128</v>
      </c>
      <c r="U206" s="23">
        <v>0.20294191055370633</v>
      </c>
      <c r="V206" s="23">
        <v>0.24431442392473832</v>
      </c>
      <c r="W206" s="23">
        <v>0.26043925638352183</v>
      </c>
      <c r="X206" s="23">
        <v>0.2793451470101877</v>
      </c>
      <c r="Y206" s="23">
        <v>0.27295580169071049</v>
      </c>
      <c r="Z206" s="23">
        <v>0.22016394356421204</v>
      </c>
      <c r="AA206" s="23">
        <v>0.22723970357932805</v>
      </c>
    </row>
    <row r="207" spans="1:27" s="65" customFormat="1" ht="15" customHeight="1" x14ac:dyDescent="0.5">
      <c r="B207" s="64" t="s">
        <v>52</v>
      </c>
      <c r="C207" s="20" t="s">
        <v>146</v>
      </c>
      <c r="D207" s="23" t="s">
        <v>364</v>
      </c>
      <c r="E207" s="23" t="str">
        <f t="shared" ref="E207:S207" si="250">IFERROR(E50/E$79*100,"")</f>
        <v/>
      </c>
      <c r="F207" s="23" t="str">
        <f t="shared" si="250"/>
        <v/>
      </c>
      <c r="G207" s="23" t="str">
        <f t="shared" si="250"/>
        <v/>
      </c>
      <c r="H207" s="23" t="str">
        <f t="shared" si="250"/>
        <v/>
      </c>
      <c r="I207" s="23" t="str">
        <f t="shared" si="250"/>
        <v/>
      </c>
      <c r="J207" s="23" t="str">
        <f t="shared" si="250"/>
        <v/>
      </c>
      <c r="K207" s="23" t="str">
        <f t="shared" si="250"/>
        <v/>
      </c>
      <c r="L207" s="23" t="str">
        <f t="shared" si="250"/>
        <v/>
      </c>
      <c r="M207" s="23" t="str">
        <f t="shared" si="250"/>
        <v/>
      </c>
      <c r="N207" s="23" t="str">
        <f t="shared" si="250"/>
        <v/>
      </c>
      <c r="O207" s="23" t="str">
        <f t="shared" si="250"/>
        <v/>
      </c>
      <c r="P207" s="23" t="str">
        <f t="shared" si="250"/>
        <v/>
      </c>
      <c r="Q207" s="23" t="str">
        <f t="shared" si="250"/>
        <v/>
      </c>
      <c r="R207" s="23" t="str">
        <f t="shared" si="250"/>
        <v/>
      </c>
      <c r="S207" s="23" t="str">
        <f t="shared" si="250"/>
        <v/>
      </c>
      <c r="T207" s="23">
        <v>3.0340318686038816E-4</v>
      </c>
      <c r="U207" s="23">
        <v>0</v>
      </c>
      <c r="V207" s="23">
        <v>0</v>
      </c>
      <c r="W207" s="23">
        <v>0</v>
      </c>
      <c r="X207" s="23">
        <v>0</v>
      </c>
      <c r="Y207" s="23">
        <v>3.3656695646203508E-5</v>
      </c>
      <c r="Z207" s="23">
        <v>1.8895489363256651E-4</v>
      </c>
      <c r="AA207" s="23">
        <v>5.7660417046264412E-5</v>
      </c>
    </row>
    <row r="208" spans="1:27" s="58" customFormat="1" ht="15" customHeight="1" x14ac:dyDescent="0.4">
      <c r="B208" s="61" t="s">
        <v>171</v>
      </c>
      <c r="C208" s="13" t="s">
        <v>147</v>
      </c>
      <c r="D208" s="11" t="s">
        <v>364</v>
      </c>
      <c r="E208" s="11" t="str">
        <f t="shared" ref="E208:S208" si="251">IFERROR(E51/E$79*100,"")</f>
        <v/>
      </c>
      <c r="F208" s="11" t="str">
        <f t="shared" si="251"/>
        <v/>
      </c>
      <c r="G208" s="11" t="str">
        <f t="shared" si="251"/>
        <v/>
      </c>
      <c r="H208" s="11" t="str">
        <f t="shared" si="251"/>
        <v/>
      </c>
      <c r="I208" s="11" t="str">
        <f t="shared" si="251"/>
        <v/>
      </c>
      <c r="J208" s="11" t="str">
        <f t="shared" si="251"/>
        <v/>
      </c>
      <c r="K208" s="11" t="str">
        <f t="shared" si="251"/>
        <v/>
      </c>
      <c r="L208" s="11" t="str">
        <f t="shared" si="251"/>
        <v/>
      </c>
      <c r="M208" s="11" t="str">
        <f t="shared" si="251"/>
        <v/>
      </c>
      <c r="N208" s="11" t="str">
        <f t="shared" si="251"/>
        <v/>
      </c>
      <c r="O208" s="11" t="str">
        <f t="shared" si="251"/>
        <v/>
      </c>
      <c r="P208" s="11" t="str">
        <f t="shared" si="251"/>
        <v/>
      </c>
      <c r="Q208" s="11" t="str">
        <f t="shared" si="251"/>
        <v/>
      </c>
      <c r="R208" s="11" t="str">
        <f t="shared" si="251"/>
        <v/>
      </c>
      <c r="S208" s="11" t="str">
        <f t="shared" si="251"/>
        <v/>
      </c>
      <c r="T208" s="11">
        <v>3.0340318686038816E-4</v>
      </c>
      <c r="U208" s="11">
        <v>0</v>
      </c>
      <c r="V208" s="11">
        <v>0</v>
      </c>
      <c r="W208" s="11">
        <v>0</v>
      </c>
      <c r="X208" s="11">
        <v>0</v>
      </c>
      <c r="Y208" s="11">
        <v>3.3656695646203508E-5</v>
      </c>
      <c r="Z208" s="11">
        <v>1.8895489363256651E-4</v>
      </c>
      <c r="AA208" s="11">
        <v>5.7660417046264412E-5</v>
      </c>
    </row>
    <row r="209" spans="2:27" s="58" customFormat="1" ht="15" customHeight="1" x14ac:dyDescent="0.4">
      <c r="B209" s="61" t="s">
        <v>172</v>
      </c>
      <c r="C209" s="13" t="s">
        <v>148</v>
      </c>
      <c r="D209" s="11" t="s">
        <v>364</v>
      </c>
      <c r="E209" s="11" t="str">
        <f t="shared" ref="E209:S209" si="252">IFERROR(E52/E$79*100,"")</f>
        <v/>
      </c>
      <c r="F209" s="11" t="str">
        <f t="shared" si="252"/>
        <v/>
      </c>
      <c r="G209" s="11" t="str">
        <f t="shared" si="252"/>
        <v/>
      </c>
      <c r="H209" s="11" t="str">
        <f t="shared" si="252"/>
        <v/>
      </c>
      <c r="I209" s="11" t="str">
        <f t="shared" si="252"/>
        <v/>
      </c>
      <c r="J209" s="11" t="str">
        <f t="shared" si="252"/>
        <v/>
      </c>
      <c r="K209" s="11" t="str">
        <f t="shared" si="252"/>
        <v/>
      </c>
      <c r="L209" s="11" t="str">
        <f t="shared" si="252"/>
        <v/>
      </c>
      <c r="M209" s="11" t="str">
        <f t="shared" si="252"/>
        <v/>
      </c>
      <c r="N209" s="11" t="str">
        <f t="shared" si="252"/>
        <v/>
      </c>
      <c r="O209" s="11" t="str">
        <f t="shared" si="252"/>
        <v/>
      </c>
      <c r="P209" s="11" t="str">
        <f t="shared" si="252"/>
        <v/>
      </c>
      <c r="Q209" s="11" t="str">
        <f t="shared" si="252"/>
        <v/>
      </c>
      <c r="R209" s="11" t="str">
        <f t="shared" si="252"/>
        <v/>
      </c>
      <c r="S209" s="11" t="str">
        <f t="shared" si="252"/>
        <v/>
      </c>
      <c r="T209" s="11">
        <v>0</v>
      </c>
      <c r="U209" s="11">
        <v>0</v>
      </c>
      <c r="V209" s="11">
        <v>0</v>
      </c>
      <c r="W209" s="11">
        <v>0</v>
      </c>
      <c r="X209" s="11">
        <v>0</v>
      </c>
      <c r="Y209" s="11">
        <v>0</v>
      </c>
      <c r="Z209" s="11">
        <v>0</v>
      </c>
      <c r="AA209" s="11">
        <v>0</v>
      </c>
    </row>
    <row r="210" spans="2:27" s="65" customFormat="1" ht="15" customHeight="1" x14ac:dyDescent="0.5">
      <c r="B210" s="64" t="s">
        <v>53</v>
      </c>
      <c r="C210" s="20" t="s">
        <v>149</v>
      </c>
      <c r="D210" s="23" t="s">
        <v>364</v>
      </c>
      <c r="E210" s="23" t="str">
        <f t="shared" ref="E210:S210" si="253">IFERROR(E53/E$79*100,"")</f>
        <v/>
      </c>
      <c r="F210" s="23" t="str">
        <f t="shared" si="253"/>
        <v/>
      </c>
      <c r="G210" s="23" t="str">
        <f t="shared" si="253"/>
        <v/>
      </c>
      <c r="H210" s="23" t="str">
        <f t="shared" si="253"/>
        <v/>
      </c>
      <c r="I210" s="23" t="str">
        <f t="shared" si="253"/>
        <v/>
      </c>
      <c r="J210" s="23" t="str">
        <f t="shared" si="253"/>
        <v/>
      </c>
      <c r="K210" s="23" t="str">
        <f t="shared" si="253"/>
        <v/>
      </c>
      <c r="L210" s="23" t="str">
        <f t="shared" si="253"/>
        <v/>
      </c>
      <c r="M210" s="23" t="str">
        <f t="shared" si="253"/>
        <v/>
      </c>
      <c r="N210" s="23" t="str">
        <f t="shared" si="253"/>
        <v/>
      </c>
      <c r="O210" s="23" t="str">
        <f t="shared" si="253"/>
        <v/>
      </c>
      <c r="P210" s="23" t="str">
        <f t="shared" si="253"/>
        <v/>
      </c>
      <c r="Q210" s="23" t="str">
        <f t="shared" si="253"/>
        <v/>
      </c>
      <c r="R210" s="23" t="str">
        <f t="shared" si="253"/>
        <v/>
      </c>
      <c r="S210" s="23" t="str">
        <f t="shared" si="253"/>
        <v/>
      </c>
      <c r="T210" s="23">
        <v>3.7968741669957146E-2</v>
      </c>
      <c r="U210" s="23">
        <v>1.7043081841525184E-2</v>
      </c>
      <c r="V210" s="23">
        <v>1.7141595931130373E-2</v>
      </c>
      <c r="W210" s="23">
        <v>1.9851807457353758E-2</v>
      </c>
      <c r="X210" s="23">
        <v>2.6532057771785873E-2</v>
      </c>
      <c r="Y210" s="23">
        <v>1.9520883474798034E-2</v>
      </c>
      <c r="Z210" s="23">
        <v>2.8847113761238486E-2</v>
      </c>
      <c r="AA210" s="23">
        <v>1.5885444896245847E-2</v>
      </c>
    </row>
    <row r="211" spans="2:27" s="65" customFormat="1" ht="15" customHeight="1" x14ac:dyDescent="0.5">
      <c r="B211" s="64" t="s">
        <v>173</v>
      </c>
      <c r="C211" s="20" t="s">
        <v>150</v>
      </c>
      <c r="D211" s="23" t="s">
        <v>364</v>
      </c>
      <c r="E211" s="23" t="str">
        <f t="shared" ref="E211:S211" si="254">IFERROR(E54/E$79*100,"")</f>
        <v/>
      </c>
      <c r="F211" s="23" t="str">
        <f t="shared" si="254"/>
        <v/>
      </c>
      <c r="G211" s="23" t="str">
        <f t="shared" si="254"/>
        <v/>
      </c>
      <c r="H211" s="23" t="str">
        <f t="shared" si="254"/>
        <v/>
      </c>
      <c r="I211" s="23" t="str">
        <f t="shared" si="254"/>
        <v/>
      </c>
      <c r="J211" s="23" t="str">
        <f t="shared" si="254"/>
        <v/>
      </c>
      <c r="K211" s="23" t="str">
        <f t="shared" si="254"/>
        <v/>
      </c>
      <c r="L211" s="23" t="str">
        <f t="shared" si="254"/>
        <v/>
      </c>
      <c r="M211" s="23" t="str">
        <f t="shared" si="254"/>
        <v/>
      </c>
      <c r="N211" s="23" t="str">
        <f t="shared" si="254"/>
        <v/>
      </c>
      <c r="O211" s="23" t="str">
        <f t="shared" si="254"/>
        <v/>
      </c>
      <c r="P211" s="23" t="str">
        <f t="shared" si="254"/>
        <v/>
      </c>
      <c r="Q211" s="23" t="str">
        <f t="shared" si="254"/>
        <v/>
      </c>
      <c r="R211" s="23" t="str">
        <f t="shared" si="254"/>
        <v/>
      </c>
      <c r="S211" s="23" t="str">
        <f t="shared" si="254"/>
        <v/>
      </c>
      <c r="T211" s="23">
        <v>0</v>
      </c>
      <c r="U211" s="23">
        <v>0</v>
      </c>
      <c r="V211" s="23">
        <v>0</v>
      </c>
      <c r="W211" s="23">
        <v>0</v>
      </c>
      <c r="X211" s="23">
        <v>0</v>
      </c>
      <c r="Y211" s="23">
        <v>0</v>
      </c>
      <c r="Z211" s="23">
        <v>0</v>
      </c>
      <c r="AA211" s="23">
        <v>0</v>
      </c>
    </row>
    <row r="212" spans="2:27" s="65" customFormat="1" ht="15" customHeight="1" x14ac:dyDescent="0.5">
      <c r="B212" s="64" t="s">
        <v>174</v>
      </c>
      <c r="C212" s="20" t="s">
        <v>151</v>
      </c>
      <c r="D212" s="23" t="s">
        <v>364</v>
      </c>
      <c r="E212" s="23" t="str">
        <f t="shared" ref="E212:S212" si="255">IFERROR(E55/E$79*100,"")</f>
        <v/>
      </c>
      <c r="F212" s="23" t="str">
        <f t="shared" si="255"/>
        <v/>
      </c>
      <c r="G212" s="23" t="str">
        <f t="shared" si="255"/>
        <v/>
      </c>
      <c r="H212" s="23" t="str">
        <f t="shared" si="255"/>
        <v/>
      </c>
      <c r="I212" s="23" t="str">
        <f t="shared" si="255"/>
        <v/>
      </c>
      <c r="J212" s="23" t="str">
        <f t="shared" si="255"/>
        <v/>
      </c>
      <c r="K212" s="23" t="str">
        <f t="shared" si="255"/>
        <v/>
      </c>
      <c r="L212" s="23" t="str">
        <f t="shared" si="255"/>
        <v/>
      </c>
      <c r="M212" s="23" t="str">
        <f t="shared" si="255"/>
        <v/>
      </c>
      <c r="N212" s="23" t="str">
        <f t="shared" si="255"/>
        <v/>
      </c>
      <c r="O212" s="23" t="str">
        <f t="shared" si="255"/>
        <v/>
      </c>
      <c r="P212" s="23" t="str">
        <f t="shared" si="255"/>
        <v/>
      </c>
      <c r="Q212" s="23" t="str">
        <f t="shared" si="255"/>
        <v/>
      </c>
      <c r="R212" s="23" t="str">
        <f t="shared" si="255"/>
        <v/>
      </c>
      <c r="S212" s="23" t="str">
        <f t="shared" si="255"/>
        <v/>
      </c>
      <c r="T212" s="23">
        <v>2.4272254948831053E-3</v>
      </c>
      <c r="U212" s="23">
        <v>7.6734254736724773E-4</v>
      </c>
      <c r="V212" s="23">
        <v>8.5894707280173978E-4</v>
      </c>
      <c r="W212" s="23">
        <v>1.6457456959464254E-3</v>
      </c>
      <c r="X212" s="23">
        <v>8.1248105756040589E-3</v>
      </c>
      <c r="Y212" s="23">
        <v>4.0388034775444212E-3</v>
      </c>
      <c r="Z212" s="23">
        <v>3.3382031208420084E-3</v>
      </c>
      <c r="AA212" s="23">
        <v>8.6778927654627951E-3</v>
      </c>
    </row>
    <row r="213" spans="2:27" s="65" customFormat="1" ht="15" customHeight="1" x14ac:dyDescent="0.5">
      <c r="B213" s="64" t="s">
        <v>175</v>
      </c>
      <c r="C213" s="20" t="s">
        <v>152</v>
      </c>
      <c r="D213" s="23" t="s">
        <v>364</v>
      </c>
      <c r="E213" s="23" t="str">
        <f t="shared" ref="E213:S213" si="256">IFERROR(E56/E$79*100,"")</f>
        <v/>
      </c>
      <c r="F213" s="23" t="str">
        <f t="shared" si="256"/>
        <v/>
      </c>
      <c r="G213" s="23" t="str">
        <f t="shared" si="256"/>
        <v/>
      </c>
      <c r="H213" s="23" t="str">
        <f t="shared" si="256"/>
        <v/>
      </c>
      <c r="I213" s="23" t="str">
        <f t="shared" si="256"/>
        <v/>
      </c>
      <c r="J213" s="23" t="str">
        <f t="shared" si="256"/>
        <v/>
      </c>
      <c r="K213" s="23" t="str">
        <f t="shared" si="256"/>
        <v/>
      </c>
      <c r="L213" s="23" t="str">
        <f t="shared" si="256"/>
        <v/>
      </c>
      <c r="M213" s="23" t="str">
        <f t="shared" si="256"/>
        <v/>
      </c>
      <c r="N213" s="23" t="str">
        <f t="shared" si="256"/>
        <v/>
      </c>
      <c r="O213" s="23" t="str">
        <f t="shared" si="256"/>
        <v/>
      </c>
      <c r="P213" s="23" t="str">
        <f t="shared" si="256"/>
        <v/>
      </c>
      <c r="Q213" s="23" t="str">
        <f t="shared" si="256"/>
        <v/>
      </c>
      <c r="R213" s="23" t="str">
        <f t="shared" si="256"/>
        <v/>
      </c>
      <c r="S213" s="23" t="str">
        <f t="shared" si="256"/>
        <v/>
      </c>
      <c r="T213" s="23">
        <v>2.1997597913626312</v>
      </c>
      <c r="U213" s="23">
        <v>2.053449043204616</v>
      </c>
      <c r="V213" s="23">
        <v>2.0769713675595112</v>
      </c>
      <c r="W213" s="23">
        <v>1.7303301674443388</v>
      </c>
      <c r="X213" s="23">
        <v>1.4056933683003603</v>
      </c>
      <c r="Y213" s="23">
        <v>1.4898472894748445</v>
      </c>
      <c r="Z213" s="23">
        <v>1.5469107292052777</v>
      </c>
      <c r="AA213" s="23">
        <v>1.4001679071344386</v>
      </c>
    </row>
    <row r="214" spans="2:27" s="63" customFormat="1" ht="15" customHeight="1" x14ac:dyDescent="0.5">
      <c r="B214" s="62" t="s">
        <v>55</v>
      </c>
      <c r="C214" s="18" t="s">
        <v>153</v>
      </c>
      <c r="D214" s="22" t="s">
        <v>364</v>
      </c>
      <c r="E214" s="22" t="str">
        <f t="shared" ref="E214:S214" si="257">IFERROR(E57/E$79*100,"")</f>
        <v/>
      </c>
      <c r="F214" s="22" t="str">
        <f t="shared" si="257"/>
        <v/>
      </c>
      <c r="G214" s="22" t="str">
        <f t="shared" si="257"/>
        <v/>
      </c>
      <c r="H214" s="22" t="str">
        <f t="shared" si="257"/>
        <v/>
      </c>
      <c r="I214" s="22" t="str">
        <f t="shared" si="257"/>
        <v/>
      </c>
      <c r="J214" s="22" t="str">
        <f t="shared" si="257"/>
        <v/>
      </c>
      <c r="K214" s="22" t="str">
        <f t="shared" si="257"/>
        <v/>
      </c>
      <c r="L214" s="22" t="str">
        <f t="shared" si="257"/>
        <v/>
      </c>
      <c r="M214" s="22" t="str">
        <f t="shared" si="257"/>
        <v/>
      </c>
      <c r="N214" s="22" t="str">
        <f t="shared" si="257"/>
        <v/>
      </c>
      <c r="O214" s="22" t="str">
        <f t="shared" si="257"/>
        <v/>
      </c>
      <c r="P214" s="22" t="str">
        <f t="shared" si="257"/>
        <v/>
      </c>
      <c r="Q214" s="22" t="str">
        <f t="shared" si="257"/>
        <v/>
      </c>
      <c r="R214" s="22" t="str">
        <f t="shared" si="257"/>
        <v/>
      </c>
      <c r="S214" s="22" t="str">
        <f t="shared" si="257"/>
        <v/>
      </c>
      <c r="T214" s="22">
        <v>0.16210398840826454</v>
      </c>
      <c r="U214" s="22">
        <v>0.21404818426560066</v>
      </c>
      <c r="V214" s="22">
        <v>0.20136707028465131</v>
      </c>
      <c r="W214" s="22">
        <v>0.16111164635942196</v>
      </c>
      <c r="X214" s="22">
        <v>0.1349190536247612</v>
      </c>
      <c r="Y214" s="22">
        <v>0.14347849353976555</v>
      </c>
      <c r="Z214" s="22">
        <v>0.21030679661304652</v>
      </c>
      <c r="AA214" s="22">
        <v>0.18454216475656926</v>
      </c>
    </row>
    <row r="215" spans="2:27" s="63" customFormat="1" ht="15" customHeight="1" x14ac:dyDescent="0.5">
      <c r="B215" s="62" t="s">
        <v>65</v>
      </c>
      <c r="C215" s="18" t="s">
        <v>154</v>
      </c>
      <c r="D215" s="22" t="s">
        <v>364</v>
      </c>
      <c r="E215" s="22" t="str">
        <f t="shared" ref="E215:S215" si="258">IFERROR(E58/E$79*100,"")</f>
        <v/>
      </c>
      <c r="F215" s="22" t="str">
        <f t="shared" si="258"/>
        <v/>
      </c>
      <c r="G215" s="22" t="str">
        <f t="shared" si="258"/>
        <v/>
      </c>
      <c r="H215" s="22" t="str">
        <f t="shared" si="258"/>
        <v/>
      </c>
      <c r="I215" s="22" t="str">
        <f t="shared" si="258"/>
        <v/>
      </c>
      <c r="J215" s="22" t="str">
        <f t="shared" si="258"/>
        <v/>
      </c>
      <c r="K215" s="22" t="str">
        <f t="shared" si="258"/>
        <v/>
      </c>
      <c r="L215" s="22" t="str">
        <f t="shared" si="258"/>
        <v/>
      </c>
      <c r="M215" s="22" t="str">
        <f t="shared" si="258"/>
        <v/>
      </c>
      <c r="N215" s="22" t="str">
        <f t="shared" si="258"/>
        <v/>
      </c>
      <c r="O215" s="22" t="str">
        <f t="shared" si="258"/>
        <v/>
      </c>
      <c r="P215" s="22" t="str">
        <f t="shared" si="258"/>
        <v/>
      </c>
      <c r="Q215" s="22" t="str">
        <f t="shared" si="258"/>
        <v/>
      </c>
      <c r="R215" s="22" t="str">
        <f t="shared" si="258"/>
        <v/>
      </c>
      <c r="S215" s="22" t="str">
        <f t="shared" si="258"/>
        <v/>
      </c>
      <c r="T215" s="22">
        <v>82.539840089183201</v>
      </c>
      <c r="U215" s="22">
        <v>82.256011321129634</v>
      </c>
      <c r="V215" s="22">
        <v>82.398792693870888</v>
      </c>
      <c r="W215" s="22">
        <v>83.974276994772353</v>
      </c>
      <c r="X215" s="22">
        <v>83.454750367723534</v>
      </c>
      <c r="Y215" s="22">
        <v>83.209684242978454</v>
      </c>
      <c r="Z215" s="22">
        <v>83.688090897381429</v>
      </c>
      <c r="AA215" s="22">
        <v>83.390570907321262</v>
      </c>
    </row>
    <row r="216" spans="2:27" s="65" customFormat="1" ht="15" customHeight="1" x14ac:dyDescent="0.5">
      <c r="B216" s="64" t="s">
        <v>67</v>
      </c>
      <c r="C216" s="20" t="s">
        <v>60</v>
      </c>
      <c r="D216" s="23" t="s">
        <v>364</v>
      </c>
      <c r="E216" s="23" t="str">
        <f t="shared" ref="E216:S216" si="259">IFERROR(E59/E$79*100,"")</f>
        <v/>
      </c>
      <c r="F216" s="23" t="str">
        <f t="shared" si="259"/>
        <v/>
      </c>
      <c r="G216" s="23" t="str">
        <f t="shared" si="259"/>
        <v/>
      </c>
      <c r="H216" s="23" t="str">
        <f t="shared" si="259"/>
        <v/>
      </c>
      <c r="I216" s="23" t="str">
        <f t="shared" si="259"/>
        <v/>
      </c>
      <c r="J216" s="23" t="str">
        <f t="shared" si="259"/>
        <v/>
      </c>
      <c r="K216" s="23" t="str">
        <f t="shared" si="259"/>
        <v/>
      </c>
      <c r="L216" s="23" t="str">
        <f t="shared" si="259"/>
        <v/>
      </c>
      <c r="M216" s="23" t="str">
        <f t="shared" si="259"/>
        <v/>
      </c>
      <c r="N216" s="23" t="str">
        <f t="shared" si="259"/>
        <v/>
      </c>
      <c r="O216" s="23" t="str">
        <f t="shared" si="259"/>
        <v/>
      </c>
      <c r="P216" s="23" t="str">
        <f t="shared" si="259"/>
        <v/>
      </c>
      <c r="Q216" s="23" t="str">
        <f t="shared" si="259"/>
        <v/>
      </c>
      <c r="R216" s="23" t="str">
        <f t="shared" si="259"/>
        <v/>
      </c>
      <c r="S216" s="23" t="str">
        <f t="shared" si="259"/>
        <v/>
      </c>
      <c r="T216" s="23">
        <v>9.7133663407105093</v>
      </c>
      <c r="U216" s="23">
        <v>9.6443246133603218</v>
      </c>
      <c r="V216" s="23">
        <v>8.9869764951000803</v>
      </c>
      <c r="W216" s="23">
        <v>9.3608300866999414</v>
      </c>
      <c r="X216" s="23">
        <v>8.2235219671616058</v>
      </c>
      <c r="Y216" s="23">
        <v>7.9770407484979859</v>
      </c>
      <c r="Z216" s="23">
        <v>7.4558136854360813</v>
      </c>
      <c r="AA216" s="23">
        <v>7.4492357688324686</v>
      </c>
    </row>
    <row r="217" spans="2:27" s="58" customFormat="1" ht="15" customHeight="1" x14ac:dyDescent="0.4">
      <c r="B217" s="61" t="s">
        <v>176</v>
      </c>
      <c r="C217" s="13" t="s">
        <v>155</v>
      </c>
      <c r="D217" s="11" t="s">
        <v>364</v>
      </c>
      <c r="E217" s="11" t="str">
        <f t="shared" ref="E217:S217" si="260">IFERROR(E60/E$79*100,"")</f>
        <v/>
      </c>
      <c r="F217" s="11" t="str">
        <f t="shared" si="260"/>
        <v/>
      </c>
      <c r="G217" s="11" t="str">
        <f t="shared" si="260"/>
        <v/>
      </c>
      <c r="H217" s="11" t="str">
        <f t="shared" si="260"/>
        <v/>
      </c>
      <c r="I217" s="11" t="str">
        <f t="shared" si="260"/>
        <v/>
      </c>
      <c r="J217" s="11" t="str">
        <f t="shared" si="260"/>
        <v/>
      </c>
      <c r="K217" s="11" t="str">
        <f t="shared" si="260"/>
        <v/>
      </c>
      <c r="L217" s="11" t="str">
        <f t="shared" si="260"/>
        <v/>
      </c>
      <c r="M217" s="11" t="str">
        <f t="shared" si="260"/>
        <v/>
      </c>
      <c r="N217" s="11" t="str">
        <f t="shared" si="260"/>
        <v/>
      </c>
      <c r="O217" s="11" t="str">
        <f t="shared" si="260"/>
        <v/>
      </c>
      <c r="P217" s="11" t="str">
        <f t="shared" si="260"/>
        <v/>
      </c>
      <c r="Q217" s="11" t="str">
        <f t="shared" si="260"/>
        <v/>
      </c>
      <c r="R217" s="11" t="str">
        <f t="shared" si="260"/>
        <v/>
      </c>
      <c r="S217" s="11" t="str">
        <f t="shared" si="260"/>
        <v/>
      </c>
      <c r="T217" s="11">
        <v>2.2776477237609338</v>
      </c>
      <c r="U217" s="11">
        <v>2.6720079092823408</v>
      </c>
      <c r="V217" s="11">
        <v>2.4924776776461268</v>
      </c>
      <c r="W217" s="11">
        <v>2.7577212045075603</v>
      </c>
      <c r="X217" s="11">
        <v>2.3093341262609051</v>
      </c>
      <c r="Y217" s="11">
        <v>1.9806292253877842</v>
      </c>
      <c r="Z217" s="11">
        <v>1.2530228846420928</v>
      </c>
      <c r="AA217" s="11">
        <v>1.3054030117189033</v>
      </c>
    </row>
    <row r="218" spans="2:27" s="58" customFormat="1" ht="15" customHeight="1" x14ac:dyDescent="0.4">
      <c r="B218" s="61" t="s">
        <v>177</v>
      </c>
      <c r="C218" s="13" t="s">
        <v>156</v>
      </c>
      <c r="D218" s="11" t="s">
        <v>364</v>
      </c>
      <c r="E218" s="11" t="str">
        <f t="shared" ref="E218:S218" si="261">IFERROR(E61/E$79*100,"")</f>
        <v/>
      </c>
      <c r="F218" s="11" t="str">
        <f t="shared" si="261"/>
        <v/>
      </c>
      <c r="G218" s="11" t="str">
        <f t="shared" si="261"/>
        <v/>
      </c>
      <c r="H218" s="11" t="str">
        <f t="shared" si="261"/>
        <v/>
      </c>
      <c r="I218" s="11" t="str">
        <f t="shared" si="261"/>
        <v/>
      </c>
      <c r="J218" s="11" t="str">
        <f t="shared" si="261"/>
        <v/>
      </c>
      <c r="K218" s="11" t="str">
        <f t="shared" si="261"/>
        <v/>
      </c>
      <c r="L218" s="11" t="str">
        <f t="shared" si="261"/>
        <v/>
      </c>
      <c r="M218" s="11" t="str">
        <f t="shared" si="261"/>
        <v/>
      </c>
      <c r="N218" s="11" t="str">
        <f t="shared" si="261"/>
        <v/>
      </c>
      <c r="O218" s="11" t="str">
        <f t="shared" si="261"/>
        <v/>
      </c>
      <c r="P218" s="11" t="str">
        <f t="shared" si="261"/>
        <v/>
      </c>
      <c r="Q218" s="11" t="str">
        <f t="shared" si="261"/>
        <v/>
      </c>
      <c r="R218" s="11" t="str">
        <f t="shared" si="261"/>
        <v/>
      </c>
      <c r="S218" s="11" t="str">
        <f t="shared" si="261"/>
        <v/>
      </c>
      <c r="T218" s="11">
        <v>0</v>
      </c>
      <c r="U218" s="11">
        <v>0</v>
      </c>
      <c r="V218" s="11">
        <v>0</v>
      </c>
      <c r="W218" s="11">
        <v>0</v>
      </c>
      <c r="X218" s="11">
        <v>0</v>
      </c>
      <c r="Y218" s="11">
        <v>0</v>
      </c>
      <c r="Z218" s="11">
        <v>0</v>
      </c>
      <c r="AA218" s="11">
        <v>0</v>
      </c>
    </row>
    <row r="219" spans="2:27" s="58" customFormat="1" ht="15" customHeight="1" x14ac:dyDescent="0.4">
      <c r="B219" s="61" t="s">
        <v>178</v>
      </c>
      <c r="C219" s="13" t="s">
        <v>157</v>
      </c>
      <c r="D219" s="11" t="s">
        <v>364</v>
      </c>
      <c r="E219" s="11" t="str">
        <f t="shared" ref="E219:S219" si="262">IFERROR(E62/E$79*100,"")</f>
        <v/>
      </c>
      <c r="F219" s="11" t="str">
        <f t="shared" si="262"/>
        <v/>
      </c>
      <c r="G219" s="11" t="str">
        <f t="shared" si="262"/>
        <v/>
      </c>
      <c r="H219" s="11" t="str">
        <f t="shared" si="262"/>
        <v/>
      </c>
      <c r="I219" s="11" t="str">
        <f t="shared" si="262"/>
        <v/>
      </c>
      <c r="J219" s="11" t="str">
        <f t="shared" si="262"/>
        <v/>
      </c>
      <c r="K219" s="11" t="str">
        <f t="shared" si="262"/>
        <v/>
      </c>
      <c r="L219" s="11" t="str">
        <f t="shared" si="262"/>
        <v/>
      </c>
      <c r="M219" s="11" t="str">
        <f t="shared" si="262"/>
        <v/>
      </c>
      <c r="N219" s="11" t="str">
        <f t="shared" si="262"/>
        <v/>
      </c>
      <c r="O219" s="11" t="str">
        <f t="shared" si="262"/>
        <v/>
      </c>
      <c r="P219" s="11" t="str">
        <f t="shared" si="262"/>
        <v/>
      </c>
      <c r="Q219" s="11" t="str">
        <f t="shared" si="262"/>
        <v/>
      </c>
      <c r="R219" s="11" t="str">
        <f t="shared" si="262"/>
        <v/>
      </c>
      <c r="S219" s="11" t="str">
        <f t="shared" si="262"/>
        <v/>
      </c>
      <c r="T219" s="11">
        <v>0</v>
      </c>
      <c r="U219" s="11">
        <v>0</v>
      </c>
      <c r="V219" s="11">
        <v>0</v>
      </c>
      <c r="W219" s="11">
        <v>0</v>
      </c>
      <c r="X219" s="11">
        <v>0</v>
      </c>
      <c r="Y219" s="11">
        <v>0</v>
      </c>
      <c r="Z219" s="11">
        <v>0</v>
      </c>
      <c r="AA219" s="11">
        <v>0</v>
      </c>
    </row>
    <row r="220" spans="2:27" s="58" customFormat="1" ht="15" customHeight="1" x14ac:dyDescent="0.4">
      <c r="B220" s="61" t="s">
        <v>179</v>
      </c>
      <c r="C220" s="13" t="s">
        <v>158</v>
      </c>
      <c r="D220" s="11" t="s">
        <v>364</v>
      </c>
      <c r="E220" s="11" t="str">
        <f t="shared" ref="E220:S220" si="263">IFERROR(E63/E$79*100,"")</f>
        <v/>
      </c>
      <c r="F220" s="11" t="str">
        <f t="shared" si="263"/>
        <v/>
      </c>
      <c r="G220" s="11" t="str">
        <f t="shared" si="263"/>
        <v/>
      </c>
      <c r="H220" s="11" t="str">
        <f t="shared" si="263"/>
        <v/>
      </c>
      <c r="I220" s="11" t="str">
        <f t="shared" si="263"/>
        <v/>
      </c>
      <c r="J220" s="11" t="str">
        <f t="shared" si="263"/>
        <v/>
      </c>
      <c r="K220" s="11" t="str">
        <f t="shared" si="263"/>
        <v/>
      </c>
      <c r="L220" s="11" t="str">
        <f t="shared" si="263"/>
        <v/>
      </c>
      <c r="M220" s="11" t="str">
        <f t="shared" si="263"/>
        <v/>
      </c>
      <c r="N220" s="11" t="str">
        <f t="shared" si="263"/>
        <v/>
      </c>
      <c r="O220" s="11" t="str">
        <f t="shared" si="263"/>
        <v/>
      </c>
      <c r="P220" s="11" t="str">
        <f t="shared" si="263"/>
        <v/>
      </c>
      <c r="Q220" s="11" t="str">
        <f t="shared" si="263"/>
        <v/>
      </c>
      <c r="R220" s="11" t="str">
        <f t="shared" si="263"/>
        <v/>
      </c>
      <c r="S220" s="11" t="str">
        <f t="shared" si="263"/>
        <v/>
      </c>
      <c r="T220" s="11">
        <v>0.43872100820012128</v>
      </c>
      <c r="U220" s="11">
        <v>0.51246366229173712</v>
      </c>
      <c r="V220" s="11">
        <v>0.54296658658541275</v>
      </c>
      <c r="W220" s="11">
        <v>0.48539212119819891</v>
      </c>
      <c r="X220" s="11">
        <v>0.53714774647759111</v>
      </c>
      <c r="Y220" s="11">
        <v>0.65314183571022533</v>
      </c>
      <c r="Z220" s="11">
        <v>0.58412256118280725</v>
      </c>
      <c r="AA220" s="11">
        <v>0.47987882086753558</v>
      </c>
    </row>
    <row r="221" spans="2:27" s="58" customFormat="1" ht="15" customHeight="1" x14ac:dyDescent="0.4">
      <c r="B221" s="61" t="s">
        <v>180</v>
      </c>
      <c r="C221" s="13" t="s">
        <v>159</v>
      </c>
      <c r="D221" s="11" t="s">
        <v>364</v>
      </c>
      <c r="E221" s="11" t="str">
        <f t="shared" ref="E221:S221" si="264">IFERROR(E64/E$79*100,"")</f>
        <v/>
      </c>
      <c r="F221" s="11" t="str">
        <f t="shared" si="264"/>
        <v/>
      </c>
      <c r="G221" s="11" t="str">
        <f t="shared" si="264"/>
        <v/>
      </c>
      <c r="H221" s="11" t="str">
        <f t="shared" si="264"/>
        <v/>
      </c>
      <c r="I221" s="11" t="str">
        <f t="shared" si="264"/>
        <v/>
      </c>
      <c r="J221" s="11" t="str">
        <f t="shared" si="264"/>
        <v/>
      </c>
      <c r="K221" s="11" t="str">
        <f t="shared" si="264"/>
        <v/>
      </c>
      <c r="L221" s="11" t="str">
        <f t="shared" si="264"/>
        <v/>
      </c>
      <c r="M221" s="11" t="str">
        <f t="shared" si="264"/>
        <v/>
      </c>
      <c r="N221" s="11" t="str">
        <f t="shared" si="264"/>
        <v/>
      </c>
      <c r="O221" s="11" t="str">
        <f t="shared" si="264"/>
        <v/>
      </c>
      <c r="P221" s="11" t="str">
        <f t="shared" si="264"/>
        <v/>
      </c>
      <c r="Q221" s="11" t="str">
        <f t="shared" si="264"/>
        <v/>
      </c>
      <c r="R221" s="11" t="str">
        <f t="shared" si="264"/>
        <v/>
      </c>
      <c r="S221" s="11" t="str">
        <f t="shared" si="264"/>
        <v/>
      </c>
      <c r="T221" s="11">
        <v>6.9969976087494539</v>
      </c>
      <c r="U221" s="11">
        <v>6.4598530417862436</v>
      </c>
      <c r="V221" s="11">
        <v>5.9515322308685414</v>
      </c>
      <c r="W221" s="11">
        <v>6.1177167609941812</v>
      </c>
      <c r="X221" s="11">
        <v>5.3770400944231103</v>
      </c>
      <c r="Y221" s="11">
        <v>5.3432696873999763</v>
      </c>
      <c r="Z221" s="11">
        <v>5.6186682396111811</v>
      </c>
      <c r="AA221" s="11">
        <v>5.6639539362460303</v>
      </c>
    </row>
    <row r="222" spans="2:27" s="65" customFormat="1" ht="15" customHeight="1" x14ac:dyDescent="0.5">
      <c r="B222" s="64" t="s">
        <v>69</v>
      </c>
      <c r="C222" s="20" t="s">
        <v>160</v>
      </c>
      <c r="D222" s="23" t="s">
        <v>364</v>
      </c>
      <c r="E222" s="23" t="str">
        <f t="shared" ref="E222:S222" si="265">IFERROR(E65/E$79*100,"")</f>
        <v/>
      </c>
      <c r="F222" s="23" t="str">
        <f t="shared" si="265"/>
        <v/>
      </c>
      <c r="G222" s="23" t="str">
        <f t="shared" si="265"/>
        <v/>
      </c>
      <c r="H222" s="23" t="str">
        <f t="shared" si="265"/>
        <v/>
      </c>
      <c r="I222" s="23" t="str">
        <f t="shared" si="265"/>
        <v/>
      </c>
      <c r="J222" s="23" t="str">
        <f t="shared" si="265"/>
        <v/>
      </c>
      <c r="K222" s="23" t="str">
        <f t="shared" si="265"/>
        <v/>
      </c>
      <c r="L222" s="23" t="str">
        <f t="shared" si="265"/>
        <v/>
      </c>
      <c r="M222" s="23" t="str">
        <f t="shared" si="265"/>
        <v/>
      </c>
      <c r="N222" s="23" t="str">
        <f t="shared" si="265"/>
        <v/>
      </c>
      <c r="O222" s="23" t="str">
        <f t="shared" si="265"/>
        <v/>
      </c>
      <c r="P222" s="23" t="str">
        <f t="shared" si="265"/>
        <v/>
      </c>
      <c r="Q222" s="23" t="str">
        <f t="shared" si="265"/>
        <v/>
      </c>
      <c r="R222" s="23" t="str">
        <f t="shared" si="265"/>
        <v/>
      </c>
      <c r="S222" s="23" t="str">
        <f t="shared" si="265"/>
        <v/>
      </c>
      <c r="T222" s="23">
        <v>21.856645461673459</v>
      </c>
      <c r="U222" s="23">
        <v>18.807081198572902</v>
      </c>
      <c r="V222" s="23">
        <v>19.196010601647608</v>
      </c>
      <c r="W222" s="23">
        <v>19.779977514999427</v>
      </c>
      <c r="X222" s="23">
        <v>18.775425853012401</v>
      </c>
      <c r="Y222" s="23">
        <v>18.922265486034657</v>
      </c>
      <c r="Z222" s="23">
        <v>20.676704160566313</v>
      </c>
      <c r="AA222" s="23">
        <v>20.692132582056537</v>
      </c>
    </row>
    <row r="223" spans="2:27" s="65" customFormat="1" ht="15" customHeight="1" x14ac:dyDescent="0.5">
      <c r="B223" s="64" t="s">
        <v>71</v>
      </c>
      <c r="C223" s="20" t="s">
        <v>161</v>
      </c>
      <c r="D223" s="23" t="s">
        <v>364</v>
      </c>
      <c r="E223" s="23" t="str">
        <f t="shared" ref="E223:S223" si="266">IFERROR(E66/E$79*100,"")</f>
        <v/>
      </c>
      <c r="F223" s="23" t="str">
        <f t="shared" si="266"/>
        <v/>
      </c>
      <c r="G223" s="23" t="str">
        <f t="shared" si="266"/>
        <v/>
      </c>
      <c r="H223" s="23" t="str">
        <f t="shared" si="266"/>
        <v/>
      </c>
      <c r="I223" s="23" t="str">
        <f t="shared" si="266"/>
        <v/>
      </c>
      <c r="J223" s="23" t="str">
        <f t="shared" si="266"/>
        <v/>
      </c>
      <c r="K223" s="23" t="str">
        <f t="shared" si="266"/>
        <v/>
      </c>
      <c r="L223" s="23" t="str">
        <f t="shared" si="266"/>
        <v/>
      </c>
      <c r="M223" s="23" t="str">
        <f t="shared" si="266"/>
        <v/>
      </c>
      <c r="N223" s="23" t="str">
        <f t="shared" si="266"/>
        <v/>
      </c>
      <c r="O223" s="23" t="str">
        <f t="shared" si="266"/>
        <v/>
      </c>
      <c r="P223" s="23" t="str">
        <f t="shared" si="266"/>
        <v/>
      </c>
      <c r="Q223" s="23" t="str">
        <f t="shared" si="266"/>
        <v/>
      </c>
      <c r="R223" s="23" t="str">
        <f t="shared" si="266"/>
        <v/>
      </c>
      <c r="S223" s="23" t="str">
        <f t="shared" si="266"/>
        <v/>
      </c>
      <c r="T223" s="23">
        <v>11.349966473947852</v>
      </c>
      <c r="U223" s="23">
        <v>11.775598345447923</v>
      </c>
      <c r="V223" s="23">
        <v>9.2998946482742451</v>
      </c>
      <c r="W223" s="23">
        <v>10.641803106413574</v>
      </c>
      <c r="X223" s="23">
        <v>10.12513219673639</v>
      </c>
      <c r="Y223" s="23">
        <v>11.379699021633515</v>
      </c>
      <c r="Z223" s="23">
        <v>10.825131378762919</v>
      </c>
      <c r="AA223" s="23">
        <v>11.989964781017267</v>
      </c>
    </row>
    <row r="224" spans="2:27" s="65" customFormat="1" ht="15" customHeight="1" x14ac:dyDescent="0.5">
      <c r="B224" s="64" t="s">
        <v>73</v>
      </c>
      <c r="C224" s="20" t="s">
        <v>162</v>
      </c>
      <c r="D224" s="23" t="s">
        <v>364</v>
      </c>
      <c r="E224" s="23" t="str">
        <f t="shared" ref="E224:S224" si="267">IFERROR(E67/E$79*100,"")</f>
        <v/>
      </c>
      <c r="F224" s="23" t="str">
        <f t="shared" si="267"/>
        <v/>
      </c>
      <c r="G224" s="23" t="str">
        <f t="shared" si="267"/>
        <v/>
      </c>
      <c r="H224" s="23" t="str">
        <f t="shared" si="267"/>
        <v/>
      </c>
      <c r="I224" s="23" t="str">
        <f t="shared" si="267"/>
        <v/>
      </c>
      <c r="J224" s="23" t="str">
        <f t="shared" si="267"/>
        <v/>
      </c>
      <c r="K224" s="23" t="str">
        <f t="shared" si="267"/>
        <v/>
      </c>
      <c r="L224" s="23" t="str">
        <f t="shared" si="267"/>
        <v/>
      </c>
      <c r="M224" s="23" t="str">
        <f t="shared" si="267"/>
        <v/>
      </c>
      <c r="N224" s="23" t="str">
        <f t="shared" si="267"/>
        <v/>
      </c>
      <c r="O224" s="23" t="str">
        <f t="shared" si="267"/>
        <v/>
      </c>
      <c r="P224" s="23" t="str">
        <f t="shared" si="267"/>
        <v/>
      </c>
      <c r="Q224" s="23" t="str">
        <f t="shared" si="267"/>
        <v/>
      </c>
      <c r="R224" s="23" t="str">
        <f t="shared" si="267"/>
        <v/>
      </c>
      <c r="S224" s="23" t="str">
        <f t="shared" si="267"/>
        <v/>
      </c>
      <c r="T224" s="23">
        <v>1.0021840695122706</v>
      </c>
      <c r="U224" s="23">
        <v>0.58322072244896961</v>
      </c>
      <c r="V224" s="23">
        <v>0.72584762204237452</v>
      </c>
      <c r="W224" s="23">
        <v>0.62798912847822352</v>
      </c>
      <c r="X224" s="23">
        <v>0.76406932317630871</v>
      </c>
      <c r="Y224" s="23">
        <v>1.0549691250302489</v>
      </c>
      <c r="Z224" s="23">
        <v>0.91088855723805895</v>
      </c>
      <c r="AA224" s="23">
        <v>0.90895881431731218</v>
      </c>
    </row>
    <row r="225" spans="2:27" s="65" customFormat="1" ht="15" customHeight="1" x14ac:dyDescent="0.5">
      <c r="B225" s="64" t="s">
        <v>75</v>
      </c>
      <c r="C225" s="20" t="s">
        <v>163</v>
      </c>
      <c r="D225" s="23" t="s">
        <v>364</v>
      </c>
      <c r="E225" s="23" t="str">
        <f t="shared" ref="E225:S225" si="268">IFERROR(E68/E$79*100,"")</f>
        <v/>
      </c>
      <c r="F225" s="23" t="str">
        <f t="shared" si="268"/>
        <v/>
      </c>
      <c r="G225" s="23" t="str">
        <f t="shared" si="268"/>
        <v/>
      </c>
      <c r="H225" s="23" t="str">
        <f t="shared" si="268"/>
        <v/>
      </c>
      <c r="I225" s="23" t="str">
        <f t="shared" si="268"/>
        <v/>
      </c>
      <c r="J225" s="23" t="str">
        <f t="shared" si="268"/>
        <v/>
      </c>
      <c r="K225" s="23" t="str">
        <f t="shared" si="268"/>
        <v/>
      </c>
      <c r="L225" s="23" t="str">
        <f t="shared" si="268"/>
        <v/>
      </c>
      <c r="M225" s="23" t="str">
        <f t="shared" si="268"/>
        <v/>
      </c>
      <c r="N225" s="23" t="str">
        <f t="shared" si="268"/>
        <v/>
      </c>
      <c r="O225" s="23" t="str">
        <f t="shared" si="268"/>
        <v/>
      </c>
      <c r="P225" s="23" t="str">
        <f t="shared" si="268"/>
        <v/>
      </c>
      <c r="Q225" s="23" t="str">
        <f t="shared" si="268"/>
        <v/>
      </c>
      <c r="R225" s="23" t="str">
        <f t="shared" si="268"/>
        <v/>
      </c>
      <c r="S225" s="23" t="str">
        <f t="shared" si="268"/>
        <v/>
      </c>
      <c r="T225" s="23">
        <v>6.4207916135891692</v>
      </c>
      <c r="U225" s="23">
        <v>7.3448009311499876</v>
      </c>
      <c r="V225" s="23">
        <v>6.5557081327723044</v>
      </c>
      <c r="W225" s="23">
        <v>6.1460030151432603</v>
      </c>
      <c r="X225" s="23">
        <v>7.4950534737273626</v>
      </c>
      <c r="Y225" s="23">
        <v>6.3984407526041025</v>
      </c>
      <c r="Z225" s="23">
        <v>6.4260095151385936</v>
      </c>
      <c r="AA225" s="23">
        <v>7.8586535600694685</v>
      </c>
    </row>
    <row r="226" spans="2:27" s="65" customFormat="1" ht="15" customHeight="1" x14ac:dyDescent="0.5">
      <c r="B226" s="64" t="s">
        <v>77</v>
      </c>
      <c r="C226" s="20" t="s">
        <v>116</v>
      </c>
      <c r="D226" s="23" t="s">
        <v>364</v>
      </c>
      <c r="E226" s="23" t="str">
        <f t="shared" ref="E226:S226" si="269">IFERROR(E69/E$79*100,"")</f>
        <v/>
      </c>
      <c r="F226" s="23" t="str">
        <f t="shared" si="269"/>
        <v/>
      </c>
      <c r="G226" s="23" t="str">
        <f t="shared" si="269"/>
        <v/>
      </c>
      <c r="H226" s="23" t="str">
        <f t="shared" si="269"/>
        <v/>
      </c>
      <c r="I226" s="23" t="str">
        <f t="shared" si="269"/>
        <v/>
      </c>
      <c r="J226" s="23" t="str">
        <f t="shared" si="269"/>
        <v/>
      </c>
      <c r="K226" s="23" t="str">
        <f t="shared" si="269"/>
        <v/>
      </c>
      <c r="L226" s="23" t="str">
        <f t="shared" si="269"/>
        <v/>
      </c>
      <c r="M226" s="23" t="str">
        <f t="shared" si="269"/>
        <v/>
      </c>
      <c r="N226" s="23" t="str">
        <f t="shared" si="269"/>
        <v/>
      </c>
      <c r="O226" s="23" t="str">
        <f t="shared" si="269"/>
        <v/>
      </c>
      <c r="P226" s="23" t="str">
        <f t="shared" si="269"/>
        <v/>
      </c>
      <c r="Q226" s="23" t="str">
        <f t="shared" si="269"/>
        <v/>
      </c>
      <c r="R226" s="23" t="str">
        <f t="shared" si="269"/>
        <v/>
      </c>
      <c r="S226" s="23" t="str">
        <f t="shared" si="269"/>
        <v/>
      </c>
      <c r="T226" s="23">
        <v>20.093786259389788</v>
      </c>
      <c r="U226" s="23">
        <v>20.547616028251127</v>
      </c>
      <c r="V226" s="23">
        <v>23.130212268229002</v>
      </c>
      <c r="W226" s="23">
        <v>22.805783836102929</v>
      </c>
      <c r="X226" s="23">
        <v>21.350181695712024</v>
      </c>
      <c r="Y226" s="23">
        <v>20.49760078245086</v>
      </c>
      <c r="Z226" s="23">
        <v>19.485343556212978</v>
      </c>
      <c r="AA226" s="23">
        <v>17.343734503762921</v>
      </c>
    </row>
    <row r="227" spans="2:27" s="58" customFormat="1" ht="15" customHeight="1" x14ac:dyDescent="0.4">
      <c r="B227" s="61" t="s">
        <v>181</v>
      </c>
      <c r="C227" s="13" t="s">
        <v>164</v>
      </c>
      <c r="D227" s="11" t="s">
        <v>364</v>
      </c>
      <c r="E227" s="11" t="str">
        <f t="shared" ref="E227:S227" si="270">IFERROR(E70/E$79*100,"")</f>
        <v/>
      </c>
      <c r="F227" s="11" t="str">
        <f t="shared" si="270"/>
        <v/>
      </c>
      <c r="G227" s="11" t="str">
        <f t="shared" si="270"/>
        <v/>
      </c>
      <c r="H227" s="11" t="str">
        <f t="shared" si="270"/>
        <v/>
      </c>
      <c r="I227" s="11" t="str">
        <f t="shared" si="270"/>
        <v/>
      </c>
      <c r="J227" s="11" t="str">
        <f t="shared" si="270"/>
        <v/>
      </c>
      <c r="K227" s="11" t="str">
        <f t="shared" si="270"/>
        <v/>
      </c>
      <c r="L227" s="11" t="str">
        <f t="shared" si="270"/>
        <v/>
      </c>
      <c r="M227" s="11" t="str">
        <f t="shared" si="270"/>
        <v/>
      </c>
      <c r="N227" s="11" t="str">
        <f t="shared" si="270"/>
        <v/>
      </c>
      <c r="O227" s="11" t="str">
        <f t="shared" si="270"/>
        <v/>
      </c>
      <c r="P227" s="11" t="str">
        <f t="shared" si="270"/>
        <v/>
      </c>
      <c r="Q227" s="11" t="str">
        <f t="shared" si="270"/>
        <v/>
      </c>
      <c r="R227" s="11" t="str">
        <f t="shared" si="270"/>
        <v/>
      </c>
      <c r="S227" s="11" t="str">
        <f t="shared" si="270"/>
        <v/>
      </c>
      <c r="T227" s="11">
        <v>3.0261000424331028</v>
      </c>
      <c r="U227" s="11">
        <v>2.1559902394027977</v>
      </c>
      <c r="V227" s="11">
        <v>2.7986736363374947</v>
      </c>
      <c r="W227" s="11">
        <v>2.5038992172764898</v>
      </c>
      <c r="X227" s="11">
        <v>2.3821540052787671</v>
      </c>
      <c r="Y227" s="11">
        <v>1.8865587610566452</v>
      </c>
      <c r="Z227" s="11">
        <v>1.757060063406964</v>
      </c>
      <c r="AA227" s="11">
        <v>1.5464523851808116</v>
      </c>
    </row>
    <row r="228" spans="2:27" s="58" customFormat="1" ht="15" customHeight="1" x14ac:dyDescent="0.4">
      <c r="B228" s="61" t="s">
        <v>182</v>
      </c>
      <c r="C228" s="13" t="s">
        <v>165</v>
      </c>
      <c r="D228" s="11" t="s">
        <v>364</v>
      </c>
      <c r="E228" s="11" t="str">
        <f t="shared" ref="E228:S228" si="271">IFERROR(E71/E$79*100,"")</f>
        <v/>
      </c>
      <c r="F228" s="11" t="str">
        <f t="shared" si="271"/>
        <v/>
      </c>
      <c r="G228" s="11" t="str">
        <f t="shared" si="271"/>
        <v/>
      </c>
      <c r="H228" s="11" t="str">
        <f t="shared" si="271"/>
        <v/>
      </c>
      <c r="I228" s="11" t="str">
        <f t="shared" si="271"/>
        <v/>
      </c>
      <c r="J228" s="11" t="str">
        <f t="shared" si="271"/>
        <v/>
      </c>
      <c r="K228" s="11" t="str">
        <f t="shared" si="271"/>
        <v/>
      </c>
      <c r="L228" s="11" t="str">
        <f t="shared" si="271"/>
        <v/>
      </c>
      <c r="M228" s="11" t="str">
        <f t="shared" si="271"/>
        <v/>
      </c>
      <c r="N228" s="11" t="str">
        <f t="shared" si="271"/>
        <v/>
      </c>
      <c r="O228" s="11" t="str">
        <f t="shared" si="271"/>
        <v/>
      </c>
      <c r="P228" s="11" t="str">
        <f t="shared" si="271"/>
        <v/>
      </c>
      <c r="Q228" s="11" t="str">
        <f t="shared" si="271"/>
        <v/>
      </c>
      <c r="R228" s="11" t="str">
        <f t="shared" si="271"/>
        <v/>
      </c>
      <c r="S228" s="11" t="str">
        <f t="shared" si="271"/>
        <v/>
      </c>
      <c r="T228" s="11">
        <v>7.8189168419542456</v>
      </c>
      <c r="U228" s="11">
        <v>6.3687412108988486</v>
      </c>
      <c r="V228" s="11">
        <v>5.9893259020718173</v>
      </c>
      <c r="W228" s="11">
        <v>5.591523861083977</v>
      </c>
      <c r="X228" s="11">
        <v>7.1695553570989095</v>
      </c>
      <c r="Y228" s="11">
        <v>5.1203277354395249</v>
      </c>
      <c r="Z228" s="11">
        <v>5.3670118137748748</v>
      </c>
      <c r="AA228" s="11">
        <v>5.041307922771944</v>
      </c>
    </row>
    <row r="229" spans="2:27" s="58" customFormat="1" ht="15" customHeight="1" x14ac:dyDescent="0.4">
      <c r="B229" s="61" t="s">
        <v>183</v>
      </c>
      <c r="C229" s="13" t="s">
        <v>119</v>
      </c>
      <c r="D229" s="11" t="s">
        <v>364</v>
      </c>
      <c r="E229" s="11" t="str">
        <f t="shared" ref="E229:S229" si="272">IFERROR(E72/E$79*100,"")</f>
        <v/>
      </c>
      <c r="F229" s="11" t="str">
        <f t="shared" si="272"/>
        <v/>
      </c>
      <c r="G229" s="11" t="str">
        <f t="shared" si="272"/>
        <v/>
      </c>
      <c r="H229" s="11" t="str">
        <f t="shared" si="272"/>
        <v/>
      </c>
      <c r="I229" s="11" t="str">
        <f t="shared" si="272"/>
        <v/>
      </c>
      <c r="J229" s="11" t="str">
        <f t="shared" si="272"/>
        <v/>
      </c>
      <c r="K229" s="11" t="str">
        <f t="shared" si="272"/>
        <v/>
      </c>
      <c r="L229" s="11" t="str">
        <f t="shared" si="272"/>
        <v/>
      </c>
      <c r="M229" s="11" t="str">
        <f t="shared" si="272"/>
        <v/>
      </c>
      <c r="N229" s="11" t="str">
        <f t="shared" si="272"/>
        <v/>
      </c>
      <c r="O229" s="11" t="str">
        <f t="shared" si="272"/>
        <v/>
      </c>
      <c r="P229" s="11" t="str">
        <f t="shared" si="272"/>
        <v/>
      </c>
      <c r="Q229" s="11" t="str">
        <f t="shared" si="272"/>
        <v/>
      </c>
      <c r="R229" s="11" t="str">
        <f t="shared" si="272"/>
        <v/>
      </c>
      <c r="S229" s="11" t="str">
        <f t="shared" si="272"/>
        <v/>
      </c>
      <c r="T229" s="11">
        <v>9.2487693750024391</v>
      </c>
      <c r="U229" s="11">
        <v>12.022884577949483</v>
      </c>
      <c r="V229" s="11">
        <v>14.342212729819693</v>
      </c>
      <c r="W229" s="11">
        <v>14.710360757742464</v>
      </c>
      <c r="X229" s="11">
        <v>11.798472333334345</v>
      </c>
      <c r="Y229" s="11">
        <v>13.490714285954692</v>
      </c>
      <c r="Z229" s="11">
        <v>12.361271679031139</v>
      </c>
      <c r="AA229" s="11">
        <v>10.755974195810165</v>
      </c>
    </row>
    <row r="230" spans="2:27" s="65" customFormat="1" ht="15" customHeight="1" x14ac:dyDescent="0.5">
      <c r="B230" s="64" t="s">
        <v>79</v>
      </c>
      <c r="C230" s="20" t="s">
        <v>166</v>
      </c>
      <c r="D230" s="23" t="s">
        <v>364</v>
      </c>
      <c r="E230" s="23" t="str">
        <f t="shared" ref="E230:S230" si="273">IFERROR(E73/E$79*100,"")</f>
        <v/>
      </c>
      <c r="F230" s="23" t="str">
        <f t="shared" si="273"/>
        <v/>
      </c>
      <c r="G230" s="23" t="str">
        <f t="shared" si="273"/>
        <v/>
      </c>
      <c r="H230" s="23" t="str">
        <f t="shared" si="273"/>
        <v/>
      </c>
      <c r="I230" s="23" t="str">
        <f t="shared" si="273"/>
        <v/>
      </c>
      <c r="J230" s="23" t="str">
        <f t="shared" si="273"/>
        <v/>
      </c>
      <c r="K230" s="23" t="str">
        <f t="shared" si="273"/>
        <v/>
      </c>
      <c r="L230" s="23" t="str">
        <f t="shared" si="273"/>
        <v/>
      </c>
      <c r="M230" s="23" t="str">
        <f t="shared" si="273"/>
        <v/>
      </c>
      <c r="N230" s="23" t="str">
        <f t="shared" si="273"/>
        <v/>
      </c>
      <c r="O230" s="23" t="str">
        <f t="shared" si="273"/>
        <v/>
      </c>
      <c r="P230" s="23" t="str">
        <f t="shared" si="273"/>
        <v/>
      </c>
      <c r="Q230" s="23" t="str">
        <f t="shared" si="273"/>
        <v/>
      </c>
      <c r="R230" s="23" t="str">
        <f t="shared" si="273"/>
        <v/>
      </c>
      <c r="S230" s="23" t="str">
        <f t="shared" si="273"/>
        <v/>
      </c>
      <c r="T230" s="23">
        <v>12.103099870360152</v>
      </c>
      <c r="U230" s="23">
        <v>13.55336948189839</v>
      </c>
      <c r="V230" s="23">
        <v>14.504142925805272</v>
      </c>
      <c r="W230" s="23">
        <v>14.611890306935003</v>
      </c>
      <c r="X230" s="23">
        <v>16.721365858197444</v>
      </c>
      <c r="Y230" s="23">
        <v>16.979668326727086</v>
      </c>
      <c r="Z230" s="23">
        <v>17.90820004402649</v>
      </c>
      <c r="AA230" s="23">
        <v>17.147890897265281</v>
      </c>
    </row>
    <row r="231" spans="2:27" s="63" customFormat="1" ht="15" customHeight="1" x14ac:dyDescent="0.5">
      <c r="B231" s="62" t="s">
        <v>84</v>
      </c>
      <c r="C231" s="18" t="s">
        <v>167</v>
      </c>
      <c r="D231" s="22" t="s">
        <v>364</v>
      </c>
      <c r="E231" s="22" t="str">
        <f t="shared" ref="E231:S231" si="274">IFERROR(E74/E$79*100,"")</f>
        <v/>
      </c>
      <c r="F231" s="22" t="str">
        <f t="shared" si="274"/>
        <v/>
      </c>
      <c r="G231" s="22" t="str">
        <f t="shared" si="274"/>
        <v/>
      </c>
      <c r="H231" s="22" t="str">
        <f t="shared" si="274"/>
        <v/>
      </c>
      <c r="I231" s="22" t="str">
        <f t="shared" si="274"/>
        <v/>
      </c>
      <c r="J231" s="22" t="str">
        <f t="shared" si="274"/>
        <v/>
      </c>
      <c r="K231" s="22" t="str">
        <f t="shared" si="274"/>
        <v/>
      </c>
      <c r="L231" s="22" t="str">
        <f t="shared" si="274"/>
        <v/>
      </c>
      <c r="M231" s="22" t="str">
        <f t="shared" si="274"/>
        <v/>
      </c>
      <c r="N231" s="22" t="str">
        <f t="shared" si="274"/>
        <v/>
      </c>
      <c r="O231" s="22" t="str">
        <f t="shared" si="274"/>
        <v/>
      </c>
      <c r="P231" s="22" t="str">
        <f t="shared" si="274"/>
        <v/>
      </c>
      <c r="Q231" s="22" t="str">
        <f t="shared" si="274"/>
        <v/>
      </c>
      <c r="R231" s="22" t="str">
        <f t="shared" si="274"/>
        <v/>
      </c>
      <c r="S231" s="22" t="str">
        <f t="shared" si="274"/>
        <v/>
      </c>
      <c r="T231" s="22">
        <v>13.695706541502739</v>
      </c>
      <c r="U231" s="22">
        <v>14.148706139305789</v>
      </c>
      <c r="V231" s="22">
        <v>13.981193540568631</v>
      </c>
      <c r="W231" s="22">
        <v>12.981504904150743</v>
      </c>
      <c r="X231" s="22">
        <v>13.911968183106934</v>
      </c>
      <c r="Y231" s="22">
        <v>14.01589336481805</v>
      </c>
      <c r="Z231" s="22">
        <v>13.001923245892359</v>
      </c>
      <c r="AA231" s="22">
        <v>13.21150071614238</v>
      </c>
    </row>
    <row r="232" spans="2:27" s="65" customFormat="1" ht="15" customHeight="1" x14ac:dyDescent="0.5">
      <c r="B232" s="64" t="s">
        <v>184</v>
      </c>
      <c r="C232" s="20" t="s">
        <v>168</v>
      </c>
      <c r="D232" s="23" t="s">
        <v>364</v>
      </c>
      <c r="E232" s="23" t="str">
        <f t="shared" ref="E232:S232" si="275">IFERROR(E75/E$79*100,"")</f>
        <v/>
      </c>
      <c r="F232" s="23" t="str">
        <f t="shared" si="275"/>
        <v/>
      </c>
      <c r="G232" s="23" t="str">
        <f t="shared" si="275"/>
        <v/>
      </c>
      <c r="H232" s="23" t="str">
        <f t="shared" si="275"/>
        <v/>
      </c>
      <c r="I232" s="23" t="str">
        <f t="shared" si="275"/>
        <v/>
      </c>
      <c r="J232" s="23" t="str">
        <f t="shared" si="275"/>
        <v/>
      </c>
      <c r="K232" s="23" t="str">
        <f t="shared" si="275"/>
        <v/>
      </c>
      <c r="L232" s="23" t="str">
        <f t="shared" si="275"/>
        <v/>
      </c>
      <c r="M232" s="23" t="str">
        <f t="shared" si="275"/>
        <v/>
      </c>
      <c r="N232" s="23" t="str">
        <f t="shared" si="275"/>
        <v/>
      </c>
      <c r="O232" s="23" t="str">
        <f t="shared" si="275"/>
        <v/>
      </c>
      <c r="P232" s="23" t="str">
        <f t="shared" si="275"/>
        <v/>
      </c>
      <c r="Q232" s="23" t="str">
        <f t="shared" si="275"/>
        <v/>
      </c>
      <c r="R232" s="23" t="str">
        <f t="shared" si="275"/>
        <v/>
      </c>
      <c r="S232" s="23" t="str">
        <f t="shared" si="275"/>
        <v/>
      </c>
      <c r="T232" s="23">
        <v>3.1271766469700211</v>
      </c>
      <c r="U232" s="23">
        <v>3.5903553926814906</v>
      </c>
      <c r="V232" s="23">
        <v>3.0657688304539312</v>
      </c>
      <c r="W232" s="23">
        <v>2.8182366452022567</v>
      </c>
      <c r="X232" s="23">
        <v>3.0343976160929236</v>
      </c>
      <c r="Y232" s="23">
        <v>2.9039333570500849</v>
      </c>
      <c r="Z232" s="23">
        <v>2.9255886181130273</v>
      </c>
      <c r="AA232" s="23">
        <v>2.7671810744672753</v>
      </c>
    </row>
    <row r="233" spans="2:27" s="65" customFormat="1" ht="15" customHeight="1" x14ac:dyDescent="0.5">
      <c r="B233" s="64" t="s">
        <v>185</v>
      </c>
      <c r="C233" s="20" t="s">
        <v>74</v>
      </c>
      <c r="D233" s="23" t="s">
        <v>364</v>
      </c>
      <c r="E233" s="23" t="str">
        <f t="shared" ref="E233:S233" si="276">IFERROR(E76/E$79*100,"")</f>
        <v/>
      </c>
      <c r="F233" s="23" t="str">
        <f t="shared" si="276"/>
        <v/>
      </c>
      <c r="G233" s="23" t="str">
        <f t="shared" si="276"/>
        <v/>
      </c>
      <c r="H233" s="23" t="str">
        <f t="shared" si="276"/>
        <v/>
      </c>
      <c r="I233" s="23" t="str">
        <f t="shared" si="276"/>
        <v/>
      </c>
      <c r="J233" s="23" t="str">
        <f t="shared" si="276"/>
        <v/>
      </c>
      <c r="K233" s="23" t="str">
        <f t="shared" si="276"/>
        <v/>
      </c>
      <c r="L233" s="23" t="str">
        <f t="shared" si="276"/>
        <v/>
      </c>
      <c r="M233" s="23" t="str">
        <f t="shared" si="276"/>
        <v/>
      </c>
      <c r="N233" s="23" t="str">
        <f t="shared" si="276"/>
        <v/>
      </c>
      <c r="O233" s="23" t="str">
        <f t="shared" si="276"/>
        <v/>
      </c>
      <c r="P233" s="23" t="str">
        <f t="shared" si="276"/>
        <v/>
      </c>
      <c r="Q233" s="23" t="str">
        <f t="shared" si="276"/>
        <v/>
      </c>
      <c r="R233" s="23" t="str">
        <f t="shared" si="276"/>
        <v/>
      </c>
      <c r="S233" s="23" t="str">
        <f t="shared" si="276"/>
        <v/>
      </c>
      <c r="T233" s="23">
        <v>2.2113324557757346</v>
      </c>
      <c r="U233" s="23">
        <v>2.6321464832691053</v>
      </c>
      <c r="V233" s="23">
        <v>2.6432042161603797</v>
      </c>
      <c r="W233" s="23">
        <v>2.5913980301109749</v>
      </c>
      <c r="X233" s="23">
        <v>2.701887214818306</v>
      </c>
      <c r="Y233" s="23">
        <v>3.4444598891281131</v>
      </c>
      <c r="Z233" s="23">
        <v>2.3808631522526098</v>
      </c>
      <c r="AA233" s="23">
        <v>2.3216390319507902</v>
      </c>
    </row>
    <row r="234" spans="2:27" s="65" customFormat="1" ht="15" customHeight="1" x14ac:dyDescent="0.5">
      <c r="B234" s="64" t="s">
        <v>186</v>
      </c>
      <c r="C234" s="20" t="s">
        <v>169</v>
      </c>
      <c r="D234" s="23" t="s">
        <v>364</v>
      </c>
      <c r="E234" s="23" t="str">
        <f t="shared" ref="E234:S234" si="277">IFERROR(E77/E$79*100,"")</f>
        <v/>
      </c>
      <c r="F234" s="23" t="str">
        <f t="shared" si="277"/>
        <v/>
      </c>
      <c r="G234" s="23" t="str">
        <f t="shared" si="277"/>
        <v/>
      </c>
      <c r="H234" s="23" t="str">
        <f t="shared" si="277"/>
        <v/>
      </c>
      <c r="I234" s="23" t="str">
        <f t="shared" si="277"/>
        <v/>
      </c>
      <c r="J234" s="23" t="str">
        <f t="shared" si="277"/>
        <v/>
      </c>
      <c r="K234" s="23" t="str">
        <f t="shared" si="277"/>
        <v/>
      </c>
      <c r="L234" s="23" t="str">
        <f t="shared" si="277"/>
        <v/>
      </c>
      <c r="M234" s="23" t="str">
        <f t="shared" si="277"/>
        <v/>
      </c>
      <c r="N234" s="23" t="str">
        <f t="shared" si="277"/>
        <v/>
      </c>
      <c r="O234" s="23" t="str">
        <f t="shared" si="277"/>
        <v/>
      </c>
      <c r="P234" s="23" t="str">
        <f t="shared" si="277"/>
        <v/>
      </c>
      <c r="Q234" s="23" t="str">
        <f t="shared" si="277"/>
        <v/>
      </c>
      <c r="R234" s="23" t="str">
        <f t="shared" si="277"/>
        <v/>
      </c>
      <c r="S234" s="23" t="str">
        <f t="shared" si="277"/>
        <v/>
      </c>
      <c r="T234" s="23">
        <v>3.0160010506418931</v>
      </c>
      <c r="U234" s="23">
        <v>3.1553529412239842</v>
      </c>
      <c r="V234" s="23">
        <v>3.2621689459262941</v>
      </c>
      <c r="W234" s="23">
        <v>3.1114879563987108</v>
      </c>
      <c r="X234" s="23">
        <v>3.193084269119348</v>
      </c>
      <c r="Y234" s="23">
        <v>3.3202330254979762</v>
      </c>
      <c r="Z234" s="23">
        <v>3.2801309835322661</v>
      </c>
      <c r="AA234" s="23">
        <v>3.0690333577044697</v>
      </c>
    </row>
    <row r="235" spans="2:27" s="65" customFormat="1" ht="15" customHeight="1" x14ac:dyDescent="0.5">
      <c r="B235" s="64" t="s">
        <v>187</v>
      </c>
      <c r="C235" s="20" t="s">
        <v>170</v>
      </c>
      <c r="D235" s="23" t="s">
        <v>364</v>
      </c>
      <c r="E235" s="23" t="str">
        <f t="shared" ref="E235:S235" si="278">IFERROR(E78/E$79*100,"")</f>
        <v/>
      </c>
      <c r="F235" s="23" t="str">
        <f t="shared" si="278"/>
        <v/>
      </c>
      <c r="G235" s="23" t="str">
        <f t="shared" si="278"/>
        <v/>
      </c>
      <c r="H235" s="23" t="str">
        <f t="shared" si="278"/>
        <v/>
      </c>
      <c r="I235" s="23" t="str">
        <f t="shared" si="278"/>
        <v/>
      </c>
      <c r="J235" s="23" t="str">
        <f t="shared" si="278"/>
        <v/>
      </c>
      <c r="K235" s="23" t="str">
        <f t="shared" si="278"/>
        <v/>
      </c>
      <c r="L235" s="23" t="str">
        <f t="shared" si="278"/>
        <v/>
      </c>
      <c r="M235" s="23" t="str">
        <f t="shared" si="278"/>
        <v/>
      </c>
      <c r="N235" s="23" t="str">
        <f t="shared" si="278"/>
        <v/>
      </c>
      <c r="O235" s="23" t="str">
        <f t="shared" si="278"/>
        <v/>
      </c>
      <c r="P235" s="23" t="str">
        <f t="shared" si="278"/>
        <v/>
      </c>
      <c r="Q235" s="23" t="str">
        <f t="shared" si="278"/>
        <v/>
      </c>
      <c r="R235" s="23" t="str">
        <f t="shared" si="278"/>
        <v/>
      </c>
      <c r="S235" s="23" t="str">
        <f t="shared" si="278"/>
        <v/>
      </c>
      <c r="T235" s="23">
        <v>5.3411963881150903</v>
      </c>
      <c r="U235" s="23">
        <v>4.7708513221312092</v>
      </c>
      <c r="V235" s="23">
        <v>5.0100515480280254</v>
      </c>
      <c r="W235" s="23">
        <v>4.4603822724387996</v>
      </c>
      <c r="X235" s="23">
        <v>4.9825990830763569</v>
      </c>
      <c r="Y235" s="23">
        <v>4.347267093141876</v>
      </c>
      <c r="Z235" s="23">
        <v>4.4153404919944537</v>
      </c>
      <c r="AA235" s="23">
        <v>5.0536472520198448</v>
      </c>
    </row>
    <row r="236" spans="2:27" s="68" customFormat="1" ht="15" customHeight="1" thickBot="1" x14ac:dyDescent="0.45">
      <c r="B236" s="86" t="s">
        <v>112</v>
      </c>
      <c r="C236" s="100" t="s">
        <v>83</v>
      </c>
      <c r="D236" s="101" t="s">
        <v>364</v>
      </c>
      <c r="E236" s="101" t="str">
        <f t="shared" ref="E236:S236" si="279">IFERROR(E79/E$79*100,"")</f>
        <v/>
      </c>
      <c r="F236" s="101" t="str">
        <f t="shared" si="279"/>
        <v/>
      </c>
      <c r="G236" s="101" t="str">
        <f t="shared" si="279"/>
        <v/>
      </c>
      <c r="H236" s="101" t="str">
        <f t="shared" si="279"/>
        <v/>
      </c>
      <c r="I236" s="101" t="str">
        <f t="shared" si="279"/>
        <v/>
      </c>
      <c r="J236" s="101" t="str">
        <f t="shared" si="279"/>
        <v/>
      </c>
      <c r="K236" s="101" t="str">
        <f t="shared" si="279"/>
        <v/>
      </c>
      <c r="L236" s="101" t="str">
        <f t="shared" si="279"/>
        <v/>
      </c>
      <c r="M236" s="101" t="str">
        <f t="shared" si="279"/>
        <v/>
      </c>
      <c r="N236" s="101" t="str">
        <f t="shared" si="279"/>
        <v/>
      </c>
      <c r="O236" s="101" t="str">
        <f t="shared" si="279"/>
        <v/>
      </c>
      <c r="P236" s="101" t="str">
        <f t="shared" si="279"/>
        <v/>
      </c>
      <c r="Q236" s="101" t="str">
        <f t="shared" si="279"/>
        <v/>
      </c>
      <c r="R236" s="101" t="str">
        <f t="shared" si="279"/>
        <v/>
      </c>
      <c r="S236" s="101" t="str">
        <f t="shared" si="279"/>
        <v/>
      </c>
      <c r="T236" s="101">
        <v>100</v>
      </c>
      <c r="U236" s="102">
        <v>100</v>
      </c>
      <c r="V236" s="102">
        <v>100</v>
      </c>
      <c r="W236" s="102">
        <v>100</v>
      </c>
      <c r="X236" s="102">
        <v>100</v>
      </c>
      <c r="Y236" s="102">
        <v>100</v>
      </c>
      <c r="Z236" s="102">
        <v>100</v>
      </c>
      <c r="AA236" s="102">
        <v>100</v>
      </c>
    </row>
    <row r="237" spans="2:27" ht="8.25" customHeight="1" thickTop="1" x14ac:dyDescent="0.45">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row>
    <row r="238" spans="2:27" ht="8.25" customHeight="1" thickBot="1" x14ac:dyDescent="0.5">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row>
    <row r="239" spans="2:27" ht="15" customHeight="1" thickTop="1" x14ac:dyDescent="0.45">
      <c r="B239" s="104" t="str">
        <f>Synthèse!$B$57</f>
        <v>Source : Institut National de la Statistique et de la Démographie, Burkina Faso</v>
      </c>
      <c r="C239" s="44"/>
      <c r="D239" s="44"/>
      <c r="E239" s="44"/>
      <c r="F239" s="44"/>
      <c r="G239" s="44"/>
      <c r="H239" s="44"/>
      <c r="I239" s="44"/>
      <c r="J239" s="44"/>
      <c r="K239" s="44"/>
      <c r="L239" s="44"/>
      <c r="M239" s="44"/>
      <c r="N239" s="44"/>
      <c r="O239" s="44"/>
      <c r="P239" s="44"/>
      <c r="Q239" s="44"/>
      <c r="R239" s="44"/>
      <c r="S239" s="44"/>
      <c r="T239" s="44"/>
      <c r="U239" s="44"/>
      <c r="V239" s="44"/>
      <c r="W239" s="44"/>
      <c r="X239" s="104"/>
      <c r="Y239" s="104"/>
      <c r="Z239" s="104"/>
      <c r="AA239" s="104"/>
    </row>
    <row r="240" spans="2:27" ht="15" customHeight="1" thickBot="1" x14ac:dyDescent="0.5">
      <c r="B240" s="201">
        <f>Synthèse!$B$58</f>
        <v>45483</v>
      </c>
      <c r="C240" s="201"/>
      <c r="D240" s="85"/>
      <c r="E240" s="85"/>
      <c r="F240" s="85"/>
      <c r="G240" s="85"/>
      <c r="H240" s="85"/>
      <c r="I240" s="85"/>
      <c r="J240" s="85"/>
      <c r="K240" s="85"/>
      <c r="L240" s="85"/>
      <c r="M240" s="85"/>
      <c r="N240" s="85"/>
      <c r="O240" s="85"/>
      <c r="P240" s="85"/>
      <c r="Q240" s="85"/>
      <c r="R240" s="85"/>
      <c r="S240" s="85"/>
      <c r="T240" s="85"/>
      <c r="U240" s="85"/>
      <c r="V240" s="85"/>
      <c r="W240" s="85"/>
      <c r="X240" s="89"/>
      <c r="Y240" s="89"/>
      <c r="Z240" s="147"/>
      <c r="AA240" s="147"/>
    </row>
  </sheetData>
  <mergeCells count="1">
    <mergeCell ref="B240:C240"/>
  </mergeCells>
  <hyperlinks>
    <hyperlink ref="A1" location="Sommaire!B2" display="Sommaire" xr:uid="{252BECA3-FDF7-4663-B02B-7465491DD617}"/>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2"/>
  <dimension ref="A1:AA239"/>
  <sheetViews>
    <sheetView showGridLines="0" zoomScale="90" zoomScaleNormal="90" workbookViewId="0">
      <pane xSplit="3" ySplit="5" topLeftCell="N6" activePane="bottomRight" state="frozen"/>
      <selection pane="topRight" activeCell="D1" sqref="D1"/>
      <selection pane="bottomLeft" activeCell="A5" sqref="A5"/>
      <selection pane="bottomRight" activeCell="AA7" sqref="AA7"/>
    </sheetView>
  </sheetViews>
  <sheetFormatPr baseColWidth="10" defaultColWidth="8.71875" defaultRowHeight="15" customHeight="1" x14ac:dyDescent="0.45"/>
  <cols>
    <col min="1" max="1" width="8.71875" style="45"/>
    <col min="2" max="2" width="8.109375" style="45" customWidth="1"/>
    <col min="3" max="3" width="42.38671875" style="45" bestFit="1" customWidth="1"/>
    <col min="4" max="18" width="12.38671875" style="45" bestFit="1" customWidth="1"/>
    <col min="19" max="19" width="12.71875" style="45" customWidth="1"/>
    <col min="20" max="20" width="11.27734375" style="45" customWidth="1"/>
    <col min="21" max="21" width="10.71875" style="45" customWidth="1"/>
    <col min="22" max="27" width="11"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381</v>
      </c>
      <c r="D3" s="64"/>
      <c r="E3" s="64"/>
      <c r="F3" s="64"/>
      <c r="G3" s="64"/>
      <c r="H3" s="64"/>
      <c r="I3" s="64"/>
      <c r="J3" s="64"/>
      <c r="K3" s="64"/>
      <c r="L3" s="64"/>
      <c r="M3" s="64"/>
      <c r="N3" s="64"/>
      <c r="O3" s="64"/>
      <c r="P3" s="64"/>
      <c r="Q3" s="64"/>
      <c r="R3" s="64"/>
      <c r="S3" s="64"/>
      <c r="T3" s="64"/>
      <c r="U3" s="64"/>
      <c r="V3" s="64"/>
      <c r="W3" s="64"/>
    </row>
    <row r="4" spans="1:27" ht="21" customHeight="1" x14ac:dyDescent="0.5">
      <c r="C4" s="62" t="s">
        <v>382</v>
      </c>
      <c r="D4" s="64"/>
      <c r="E4" s="64"/>
      <c r="F4" s="64"/>
      <c r="G4" s="64"/>
      <c r="H4" s="64"/>
      <c r="I4" s="64"/>
      <c r="J4" s="64"/>
      <c r="K4" s="64"/>
      <c r="L4" s="64"/>
      <c r="M4" s="64"/>
      <c r="N4" s="64"/>
      <c r="O4" s="64"/>
      <c r="P4" s="64"/>
      <c r="Q4" s="64"/>
      <c r="R4" s="64"/>
      <c r="S4" s="64"/>
      <c r="T4" s="64"/>
      <c r="U4" s="64"/>
      <c r="V4" s="64"/>
      <c r="W4" s="64"/>
    </row>
    <row r="5" spans="1:27" s="96" customFormat="1" ht="15" customHeight="1" thickBot="1" x14ac:dyDescent="0.5">
      <c r="B5" s="79"/>
      <c r="C5" s="95" t="s">
        <v>441</v>
      </c>
      <c r="D5" s="99">
        <v>1999</v>
      </c>
      <c r="E5" s="99">
        <f t="shared" ref="E5:X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ref="Y5:AA5" si="1">+X5+1</f>
        <v>2020</v>
      </c>
      <c r="Z5" s="99">
        <f t="shared" si="1"/>
        <v>2021</v>
      </c>
      <c r="AA5" s="99">
        <f t="shared" si="1"/>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c r="V6" s="64"/>
      <c r="W6" s="64"/>
    </row>
    <row r="7" spans="1:27" s="63" customFormat="1" ht="15" customHeight="1" x14ac:dyDescent="0.5">
      <c r="B7" s="62" t="s">
        <v>47</v>
      </c>
      <c r="C7" s="18" t="s">
        <v>143</v>
      </c>
      <c r="D7" s="19">
        <f>'Tab7'!D7-'Tab8'!D7</f>
        <v>0</v>
      </c>
      <c r="E7" s="19">
        <f>'Tab7'!E7-'Tab8'!E7</f>
        <v>0</v>
      </c>
      <c r="F7" s="19">
        <f>'Tab7'!F7-'Tab8'!F7</f>
        <v>0</v>
      </c>
      <c r="G7" s="19">
        <f>'Tab7'!G7-'Tab8'!G7</f>
        <v>0</v>
      </c>
      <c r="H7" s="19">
        <f>'Tab7'!H7-'Tab8'!H7</f>
        <v>0</v>
      </c>
      <c r="I7" s="19">
        <f>'Tab7'!I7-'Tab8'!I7</f>
        <v>0</v>
      </c>
      <c r="J7" s="19">
        <f>'Tab7'!J7-'Tab8'!J7</f>
        <v>0</v>
      </c>
      <c r="K7" s="19">
        <f>'Tab7'!K7-'Tab8'!K7</f>
        <v>0</v>
      </c>
      <c r="L7" s="19">
        <f>'Tab7'!L7-'Tab8'!L7</f>
        <v>0</v>
      </c>
      <c r="M7" s="19">
        <f>'Tab7'!M7-'Tab8'!M7</f>
        <v>0</v>
      </c>
      <c r="N7" s="19">
        <f>'Tab7'!N7-'Tab8'!N7</f>
        <v>0</v>
      </c>
      <c r="O7" s="19">
        <f>'Tab7'!O7-'Tab8'!O7</f>
        <v>0</v>
      </c>
      <c r="P7" s="19">
        <f>'Tab7'!P7-'Tab8'!P7</f>
        <v>0</v>
      </c>
      <c r="Q7" s="19">
        <f>'Tab7'!Q7-'Tab8'!Q7</f>
        <v>0</v>
      </c>
      <c r="R7" s="19">
        <f>'Tab7'!R7-'Tab8'!R7</f>
        <v>0</v>
      </c>
      <c r="S7" s="19">
        <f>'Tab7'!S7-'Tab8'!S7</f>
        <v>0</v>
      </c>
      <c r="T7" s="19">
        <f>'Tab7'!T7-'Tab8'!T7</f>
        <v>288342</v>
      </c>
      <c r="U7" s="19">
        <f>'Tab7'!U7-'Tab8'!U7</f>
        <v>325243</v>
      </c>
      <c r="V7" s="19">
        <f>'Tab7'!V7-'Tab8'!V7</f>
        <v>329552</v>
      </c>
      <c r="W7" s="19">
        <f>'Tab7'!W7-'Tab8'!W7</f>
        <v>404602</v>
      </c>
      <c r="X7" s="19">
        <f>'Tab7'!X7-'Tab8'!X7</f>
        <v>345385</v>
      </c>
      <c r="Y7" s="19">
        <f>'Tab7'!Y7-'Tab8'!Y7</f>
        <v>249755</v>
      </c>
      <c r="Z7" s="19">
        <f>'Tab7'!Z7-'Tab8'!Z7</f>
        <v>341446</v>
      </c>
      <c r="AA7" s="19">
        <f>'Tab7'!AA7-'Tab8'!AA7</f>
        <v>373672</v>
      </c>
    </row>
    <row r="8" spans="1:27" s="65" customFormat="1" ht="15" customHeight="1" x14ac:dyDescent="0.5">
      <c r="B8" s="64" t="s">
        <v>49</v>
      </c>
      <c r="C8" s="20" t="s">
        <v>144</v>
      </c>
      <c r="D8" s="21">
        <f>'Tab7'!D8-'Tab8'!D8</f>
        <v>0</v>
      </c>
      <c r="E8" s="21">
        <f>'Tab7'!E8-'Tab8'!E8</f>
        <v>0</v>
      </c>
      <c r="F8" s="21">
        <f>'Tab7'!F8-'Tab8'!F8</f>
        <v>0</v>
      </c>
      <c r="G8" s="21">
        <f>'Tab7'!G8-'Tab8'!G8</f>
        <v>0</v>
      </c>
      <c r="H8" s="21">
        <f>'Tab7'!H8-'Tab8'!H8</f>
        <v>0</v>
      </c>
      <c r="I8" s="21">
        <f>'Tab7'!I8-'Tab8'!I8</f>
        <v>0</v>
      </c>
      <c r="J8" s="21">
        <f>'Tab7'!J8-'Tab8'!J8</f>
        <v>0</v>
      </c>
      <c r="K8" s="21">
        <f>'Tab7'!K8-'Tab8'!K8</f>
        <v>0</v>
      </c>
      <c r="L8" s="21">
        <f>'Tab7'!L8-'Tab8'!L8</f>
        <v>0</v>
      </c>
      <c r="M8" s="21">
        <f>'Tab7'!M8-'Tab8'!M8</f>
        <v>0</v>
      </c>
      <c r="N8" s="21">
        <f>'Tab7'!N8-'Tab8'!N8</f>
        <v>0</v>
      </c>
      <c r="O8" s="21">
        <f>'Tab7'!O8-'Tab8'!O8</f>
        <v>0</v>
      </c>
      <c r="P8" s="21">
        <f>'Tab7'!P8-'Tab8'!P8</f>
        <v>0</v>
      </c>
      <c r="Q8" s="21">
        <f>'Tab7'!Q8-'Tab8'!Q8</f>
        <v>0</v>
      </c>
      <c r="R8" s="21">
        <f>'Tab7'!R8-'Tab8'!R8</f>
        <v>0</v>
      </c>
      <c r="S8" s="21">
        <f>'Tab7'!S8-'Tab8'!S8</f>
        <v>0</v>
      </c>
      <c r="T8" s="21">
        <f>'Tab7'!T8-'Tab8'!T8</f>
        <v>-17625</v>
      </c>
      <c r="U8" s="21">
        <f>'Tab7'!U8-'Tab8'!U8</f>
        <v>-22590</v>
      </c>
      <c r="V8" s="21">
        <f>'Tab7'!V8-'Tab8'!V8</f>
        <v>-18797</v>
      </c>
      <c r="W8" s="21">
        <f>'Tab7'!W8-'Tab8'!W8</f>
        <v>-16417</v>
      </c>
      <c r="X8" s="21">
        <f>'Tab7'!X8-'Tab8'!X8</f>
        <v>-13232</v>
      </c>
      <c r="Y8" s="21">
        <f>'Tab7'!Y8-'Tab8'!Y8</f>
        <v>-11416</v>
      </c>
      <c r="Z8" s="21">
        <f>'Tab7'!Z8-'Tab8'!Z8</f>
        <v>-40911</v>
      </c>
      <c r="AA8" s="21">
        <f>'Tab7'!AA8-'Tab8'!AA8</f>
        <v>-60882</v>
      </c>
    </row>
    <row r="9" spans="1:27" s="65" customFormat="1" ht="15" customHeight="1" x14ac:dyDescent="0.5">
      <c r="B9" s="64" t="s">
        <v>51</v>
      </c>
      <c r="C9" s="20" t="s">
        <v>145</v>
      </c>
      <c r="D9" s="21">
        <f>'Tab7'!D9-'Tab8'!D9</f>
        <v>0</v>
      </c>
      <c r="E9" s="21">
        <f>'Tab7'!E9-'Tab8'!E9</f>
        <v>0</v>
      </c>
      <c r="F9" s="21">
        <f>'Tab7'!F9-'Tab8'!F9</f>
        <v>0</v>
      </c>
      <c r="G9" s="21">
        <f>'Tab7'!G9-'Tab8'!G9</f>
        <v>0</v>
      </c>
      <c r="H9" s="21">
        <f>'Tab7'!H9-'Tab8'!H9</f>
        <v>0</v>
      </c>
      <c r="I9" s="21">
        <f>'Tab7'!I9-'Tab8'!I9</f>
        <v>0</v>
      </c>
      <c r="J9" s="21">
        <f>'Tab7'!J9-'Tab8'!J9</f>
        <v>0</v>
      </c>
      <c r="K9" s="21">
        <f>'Tab7'!K9-'Tab8'!K9</f>
        <v>0</v>
      </c>
      <c r="L9" s="21">
        <f>'Tab7'!L9-'Tab8'!L9</f>
        <v>0</v>
      </c>
      <c r="M9" s="21">
        <f>'Tab7'!M9-'Tab8'!M9</f>
        <v>0</v>
      </c>
      <c r="N9" s="21">
        <f>'Tab7'!N9-'Tab8'!N9</f>
        <v>0</v>
      </c>
      <c r="O9" s="21">
        <f>'Tab7'!O9-'Tab8'!O9</f>
        <v>0</v>
      </c>
      <c r="P9" s="21">
        <f>'Tab7'!P9-'Tab8'!P9</f>
        <v>0</v>
      </c>
      <c r="Q9" s="21">
        <f>'Tab7'!Q9-'Tab8'!Q9</f>
        <v>0</v>
      </c>
      <c r="R9" s="21">
        <f>'Tab7'!R9-'Tab8'!R9</f>
        <v>0</v>
      </c>
      <c r="S9" s="21">
        <f>'Tab7'!S9-'Tab8'!S9</f>
        <v>0</v>
      </c>
      <c r="T9" s="21">
        <f>'Tab7'!T9-'Tab8'!T9</f>
        <v>-3587</v>
      </c>
      <c r="U9" s="21">
        <f>'Tab7'!U9-'Tab8'!U9</f>
        <v>-3013</v>
      </c>
      <c r="V9" s="21">
        <f>'Tab7'!V9-'Tab8'!V9</f>
        <v>-4282</v>
      </c>
      <c r="W9" s="21">
        <f>'Tab7'!W9-'Tab8'!W9</f>
        <v>5384</v>
      </c>
      <c r="X9" s="21">
        <f>'Tab7'!X9-'Tab8'!X9</f>
        <v>2693</v>
      </c>
      <c r="Y9" s="21">
        <f>'Tab7'!Y9-'Tab8'!Y9</f>
        <v>2923</v>
      </c>
      <c r="Z9" s="21">
        <f>'Tab7'!Z9-'Tab8'!Z9</f>
        <v>4318</v>
      </c>
      <c r="AA9" s="21">
        <f>'Tab7'!AA9-'Tab8'!AA9</f>
        <v>1321</v>
      </c>
    </row>
    <row r="10" spans="1:27" s="65" customFormat="1" ht="15" customHeight="1" x14ac:dyDescent="0.5">
      <c r="B10" s="64" t="s">
        <v>52</v>
      </c>
      <c r="C10" s="20" t="s">
        <v>146</v>
      </c>
      <c r="D10" s="21">
        <f>'Tab7'!D10-'Tab8'!D10</f>
        <v>0</v>
      </c>
      <c r="E10" s="21">
        <f>'Tab7'!E10-'Tab8'!E10</f>
        <v>0</v>
      </c>
      <c r="F10" s="21">
        <f>'Tab7'!F10-'Tab8'!F10</f>
        <v>0</v>
      </c>
      <c r="G10" s="21">
        <f>'Tab7'!G10-'Tab8'!G10</f>
        <v>0</v>
      </c>
      <c r="H10" s="21">
        <f>'Tab7'!H10-'Tab8'!H10</f>
        <v>0</v>
      </c>
      <c r="I10" s="21">
        <f>'Tab7'!I10-'Tab8'!I10</f>
        <v>0</v>
      </c>
      <c r="J10" s="21">
        <f>'Tab7'!J10-'Tab8'!J10</f>
        <v>0</v>
      </c>
      <c r="K10" s="21">
        <f>'Tab7'!K10-'Tab8'!K10</f>
        <v>0</v>
      </c>
      <c r="L10" s="21">
        <f>'Tab7'!L10-'Tab8'!L10</f>
        <v>0</v>
      </c>
      <c r="M10" s="21">
        <f>'Tab7'!M10-'Tab8'!M10</f>
        <v>0</v>
      </c>
      <c r="N10" s="21">
        <f>'Tab7'!N10-'Tab8'!N10</f>
        <v>0</v>
      </c>
      <c r="O10" s="21">
        <f>'Tab7'!O10-'Tab8'!O10</f>
        <v>0</v>
      </c>
      <c r="P10" s="21">
        <f>'Tab7'!P10-'Tab8'!P10</f>
        <v>0</v>
      </c>
      <c r="Q10" s="21">
        <f>'Tab7'!Q10-'Tab8'!Q10</f>
        <v>0</v>
      </c>
      <c r="R10" s="21">
        <f>'Tab7'!R10-'Tab8'!R10</f>
        <v>0</v>
      </c>
      <c r="S10" s="21">
        <f>'Tab7'!S10-'Tab8'!S10</f>
        <v>0</v>
      </c>
      <c r="T10" s="21">
        <f>'Tab7'!T10-'Tab8'!T10</f>
        <v>49965</v>
      </c>
      <c r="U10" s="21">
        <f>'Tab7'!U10-'Tab8'!U10</f>
        <v>62632</v>
      </c>
      <c r="V10" s="21">
        <f>'Tab7'!V10-'Tab8'!V10</f>
        <v>96665</v>
      </c>
      <c r="W10" s="21">
        <f>'Tab7'!W10-'Tab8'!W10</f>
        <v>117113</v>
      </c>
      <c r="X10" s="21">
        <f>'Tab7'!X10-'Tab8'!X10</f>
        <v>56016</v>
      </c>
      <c r="Y10" s="21">
        <f>'Tab7'!Y10-'Tab8'!Y10</f>
        <v>42314</v>
      </c>
      <c r="Z10" s="21">
        <f>'Tab7'!Z10-'Tab8'!Z10</f>
        <v>69765</v>
      </c>
      <c r="AA10" s="21">
        <f>'Tab7'!AA10-'Tab8'!AA10</f>
        <v>85328</v>
      </c>
    </row>
    <row r="11" spans="1:27" s="58" customFormat="1" ht="15" customHeight="1" x14ac:dyDescent="0.4">
      <c r="B11" s="61" t="s">
        <v>171</v>
      </c>
      <c r="C11" s="13" t="s">
        <v>147</v>
      </c>
      <c r="D11" s="10">
        <f>'Tab7'!D11-'Tab8'!D11</f>
        <v>0</v>
      </c>
      <c r="E11" s="10">
        <f>'Tab7'!E11-'Tab8'!E11</f>
        <v>0</v>
      </c>
      <c r="F11" s="10">
        <f>'Tab7'!F11-'Tab8'!F11</f>
        <v>0</v>
      </c>
      <c r="G11" s="10">
        <f>'Tab7'!G11-'Tab8'!G11</f>
        <v>0</v>
      </c>
      <c r="H11" s="10">
        <f>'Tab7'!H11-'Tab8'!H11</f>
        <v>0</v>
      </c>
      <c r="I11" s="10">
        <f>'Tab7'!I11-'Tab8'!I11</f>
        <v>0</v>
      </c>
      <c r="J11" s="10">
        <f>'Tab7'!J11-'Tab8'!J11</f>
        <v>0</v>
      </c>
      <c r="K11" s="10">
        <f>'Tab7'!K11-'Tab8'!K11</f>
        <v>0</v>
      </c>
      <c r="L11" s="10">
        <f>'Tab7'!L11-'Tab8'!L11</f>
        <v>0</v>
      </c>
      <c r="M11" s="10">
        <f>'Tab7'!M11-'Tab8'!M11</f>
        <v>0</v>
      </c>
      <c r="N11" s="10">
        <f>'Tab7'!N11-'Tab8'!N11</f>
        <v>0</v>
      </c>
      <c r="O11" s="10">
        <f>'Tab7'!O11-'Tab8'!O11</f>
        <v>0</v>
      </c>
      <c r="P11" s="10">
        <f>'Tab7'!P11-'Tab8'!P11</f>
        <v>0</v>
      </c>
      <c r="Q11" s="10">
        <f>'Tab7'!Q11-'Tab8'!Q11</f>
        <v>0</v>
      </c>
      <c r="R11" s="10">
        <f>'Tab7'!R11-'Tab8'!R11</f>
        <v>0</v>
      </c>
      <c r="S11" s="10">
        <f>'Tab7'!S11-'Tab8'!S11</f>
        <v>0</v>
      </c>
      <c r="T11" s="10">
        <f>'Tab7'!T11-'Tab8'!T11</f>
        <v>49965</v>
      </c>
      <c r="U11" s="10">
        <f>'Tab7'!U11-'Tab8'!U11</f>
        <v>62632</v>
      </c>
      <c r="V11" s="10">
        <f>'Tab7'!V11-'Tab8'!V11</f>
        <v>96665</v>
      </c>
      <c r="W11" s="10">
        <f>'Tab7'!W11-'Tab8'!W11</f>
        <v>117113</v>
      </c>
      <c r="X11" s="10">
        <f>'Tab7'!X11-'Tab8'!X11</f>
        <v>56016</v>
      </c>
      <c r="Y11" s="10">
        <f>'Tab7'!Y11-'Tab8'!Y11</f>
        <v>42314</v>
      </c>
      <c r="Z11" s="10">
        <f>'Tab7'!Z11-'Tab8'!Z11</f>
        <v>69765</v>
      </c>
      <c r="AA11" s="10">
        <f>'Tab7'!AA11-'Tab8'!AA11</f>
        <v>85328</v>
      </c>
    </row>
    <row r="12" spans="1:27" s="58" customFormat="1" ht="15" customHeight="1" x14ac:dyDescent="0.4">
      <c r="B12" s="61" t="s">
        <v>172</v>
      </c>
      <c r="C12" s="13" t="s">
        <v>148</v>
      </c>
      <c r="D12" s="10">
        <f>'Tab7'!D12-'Tab8'!D12</f>
        <v>0</v>
      </c>
      <c r="E12" s="10">
        <f>'Tab7'!E12-'Tab8'!E12</f>
        <v>0</v>
      </c>
      <c r="F12" s="10">
        <f>'Tab7'!F12-'Tab8'!F12</f>
        <v>0</v>
      </c>
      <c r="G12" s="10">
        <f>'Tab7'!G12-'Tab8'!G12</f>
        <v>0</v>
      </c>
      <c r="H12" s="10">
        <f>'Tab7'!H12-'Tab8'!H12</f>
        <v>0</v>
      </c>
      <c r="I12" s="10">
        <f>'Tab7'!I12-'Tab8'!I12</f>
        <v>0</v>
      </c>
      <c r="J12" s="10">
        <f>'Tab7'!J12-'Tab8'!J12</f>
        <v>0</v>
      </c>
      <c r="K12" s="10">
        <f>'Tab7'!K12-'Tab8'!K12</f>
        <v>0</v>
      </c>
      <c r="L12" s="10">
        <f>'Tab7'!L12-'Tab8'!L12</f>
        <v>0</v>
      </c>
      <c r="M12" s="10">
        <f>'Tab7'!M12-'Tab8'!M12</f>
        <v>0</v>
      </c>
      <c r="N12" s="10">
        <f>'Tab7'!N12-'Tab8'!N12</f>
        <v>0</v>
      </c>
      <c r="O12" s="10">
        <f>'Tab7'!O12-'Tab8'!O12</f>
        <v>0</v>
      </c>
      <c r="P12" s="10">
        <f>'Tab7'!P12-'Tab8'!P12</f>
        <v>0</v>
      </c>
      <c r="Q12" s="10">
        <f>'Tab7'!Q12-'Tab8'!Q12</f>
        <v>0</v>
      </c>
      <c r="R12" s="10">
        <f>'Tab7'!R12-'Tab8'!R12</f>
        <v>0</v>
      </c>
      <c r="S12" s="10">
        <f>'Tab7'!S12-'Tab8'!S12</f>
        <v>0</v>
      </c>
      <c r="T12" s="10">
        <f>'Tab7'!T12-'Tab8'!T12</f>
        <v>0</v>
      </c>
      <c r="U12" s="10">
        <f>'Tab7'!U12-'Tab8'!U12</f>
        <v>0</v>
      </c>
      <c r="V12" s="10">
        <f>'Tab7'!V12-'Tab8'!V12</f>
        <v>0</v>
      </c>
      <c r="W12" s="10">
        <f>'Tab7'!W12-'Tab8'!W12</f>
        <v>0</v>
      </c>
      <c r="X12" s="10">
        <f>'Tab7'!X12-'Tab8'!X12</f>
        <v>0</v>
      </c>
      <c r="Y12" s="10">
        <f>'Tab7'!Y12-'Tab8'!Y12</f>
        <v>0</v>
      </c>
      <c r="Z12" s="10">
        <f>'Tab7'!Z12-'Tab8'!Z12</f>
        <v>0</v>
      </c>
      <c r="AA12" s="10">
        <f>'Tab7'!AA12-'Tab8'!AA12</f>
        <v>0</v>
      </c>
    </row>
    <row r="13" spans="1:27" s="65" customFormat="1" ht="15" customHeight="1" x14ac:dyDescent="0.5">
      <c r="B13" s="64" t="s">
        <v>53</v>
      </c>
      <c r="C13" s="20" t="s">
        <v>149</v>
      </c>
      <c r="D13" s="21">
        <f>'Tab7'!D13-'Tab8'!D13</f>
        <v>0</v>
      </c>
      <c r="E13" s="21">
        <f>'Tab7'!E13-'Tab8'!E13</f>
        <v>0</v>
      </c>
      <c r="F13" s="21">
        <f>'Tab7'!F13-'Tab8'!F13</f>
        <v>0</v>
      </c>
      <c r="G13" s="21">
        <f>'Tab7'!G13-'Tab8'!G13</f>
        <v>0</v>
      </c>
      <c r="H13" s="21">
        <f>'Tab7'!H13-'Tab8'!H13</f>
        <v>0</v>
      </c>
      <c r="I13" s="21">
        <f>'Tab7'!I13-'Tab8'!I13</f>
        <v>0</v>
      </c>
      <c r="J13" s="21">
        <f>'Tab7'!J13-'Tab8'!J13</f>
        <v>0</v>
      </c>
      <c r="K13" s="21">
        <f>'Tab7'!K13-'Tab8'!K13</f>
        <v>0</v>
      </c>
      <c r="L13" s="21">
        <f>'Tab7'!L13-'Tab8'!L13</f>
        <v>0</v>
      </c>
      <c r="M13" s="21">
        <f>'Tab7'!M13-'Tab8'!M13</f>
        <v>0</v>
      </c>
      <c r="N13" s="21">
        <f>'Tab7'!N13-'Tab8'!N13</f>
        <v>0</v>
      </c>
      <c r="O13" s="21">
        <f>'Tab7'!O13-'Tab8'!O13</f>
        <v>0</v>
      </c>
      <c r="P13" s="21">
        <f>'Tab7'!P13-'Tab8'!P13</f>
        <v>0</v>
      </c>
      <c r="Q13" s="21">
        <f>'Tab7'!Q13-'Tab8'!Q13</f>
        <v>0</v>
      </c>
      <c r="R13" s="21">
        <f>'Tab7'!R13-'Tab8'!R13</f>
        <v>0</v>
      </c>
      <c r="S13" s="21">
        <f>'Tab7'!S13-'Tab8'!S13</f>
        <v>0</v>
      </c>
      <c r="T13" s="21">
        <f>'Tab7'!T13-'Tab8'!T13</f>
        <v>2990</v>
      </c>
      <c r="U13" s="21">
        <f>'Tab7'!U13-'Tab8'!U13</f>
        <v>1980</v>
      </c>
      <c r="V13" s="21">
        <f>'Tab7'!V13-'Tab8'!V13</f>
        <v>1239</v>
      </c>
      <c r="W13" s="21">
        <f>'Tab7'!W13-'Tab8'!W13</f>
        <v>1190</v>
      </c>
      <c r="X13" s="21">
        <f>'Tab7'!X13-'Tab8'!X13</f>
        <v>938</v>
      </c>
      <c r="Y13" s="21">
        <f>'Tab7'!Y13-'Tab8'!Y13</f>
        <v>-150</v>
      </c>
      <c r="Z13" s="21">
        <f>'Tab7'!Z13-'Tab8'!Z13</f>
        <v>65</v>
      </c>
      <c r="AA13" s="21">
        <f>'Tab7'!AA13-'Tab8'!AA13</f>
        <v>341</v>
      </c>
    </row>
    <row r="14" spans="1:27" s="65" customFormat="1" ht="15" customHeight="1" x14ac:dyDescent="0.5">
      <c r="B14" s="64" t="s">
        <v>173</v>
      </c>
      <c r="C14" s="20" t="s">
        <v>150</v>
      </c>
      <c r="D14" s="21">
        <f>'Tab7'!D14-'Tab8'!D14</f>
        <v>0</v>
      </c>
      <c r="E14" s="21">
        <f>'Tab7'!E14-'Tab8'!E14</f>
        <v>0</v>
      </c>
      <c r="F14" s="21">
        <f>'Tab7'!F14-'Tab8'!F14</f>
        <v>0</v>
      </c>
      <c r="G14" s="21">
        <f>'Tab7'!G14-'Tab8'!G14</f>
        <v>0</v>
      </c>
      <c r="H14" s="21">
        <f>'Tab7'!H14-'Tab8'!H14</f>
        <v>0</v>
      </c>
      <c r="I14" s="21">
        <f>'Tab7'!I14-'Tab8'!I14</f>
        <v>0</v>
      </c>
      <c r="J14" s="21">
        <f>'Tab7'!J14-'Tab8'!J14</f>
        <v>0</v>
      </c>
      <c r="K14" s="21">
        <f>'Tab7'!K14-'Tab8'!K14</f>
        <v>0</v>
      </c>
      <c r="L14" s="21">
        <f>'Tab7'!L14-'Tab8'!L14</f>
        <v>0</v>
      </c>
      <c r="M14" s="21">
        <f>'Tab7'!M14-'Tab8'!M14</f>
        <v>0</v>
      </c>
      <c r="N14" s="21">
        <f>'Tab7'!N14-'Tab8'!N14</f>
        <v>0</v>
      </c>
      <c r="O14" s="21">
        <f>'Tab7'!O14-'Tab8'!O14</f>
        <v>0</v>
      </c>
      <c r="P14" s="21">
        <f>'Tab7'!P14-'Tab8'!P14</f>
        <v>0</v>
      </c>
      <c r="Q14" s="21">
        <f>'Tab7'!Q14-'Tab8'!Q14</f>
        <v>0</v>
      </c>
      <c r="R14" s="21">
        <f>'Tab7'!R14-'Tab8'!R14</f>
        <v>0</v>
      </c>
      <c r="S14" s="21">
        <f>'Tab7'!S14-'Tab8'!S14</f>
        <v>0</v>
      </c>
      <c r="T14" s="21">
        <f>'Tab7'!T14-'Tab8'!T14</f>
        <v>0</v>
      </c>
      <c r="U14" s="21">
        <f>'Tab7'!U14-'Tab8'!U14</f>
        <v>0</v>
      </c>
      <c r="V14" s="21">
        <f>'Tab7'!V14-'Tab8'!V14</f>
        <v>0</v>
      </c>
      <c r="W14" s="21">
        <f>'Tab7'!W14-'Tab8'!W14</f>
        <v>0</v>
      </c>
      <c r="X14" s="21">
        <f>'Tab7'!X14-'Tab8'!X14</f>
        <v>0</v>
      </c>
      <c r="Y14" s="21">
        <f>'Tab7'!Y14-'Tab8'!Y14</f>
        <v>0</v>
      </c>
      <c r="Z14" s="21">
        <f>'Tab7'!Z14-'Tab8'!Z14</f>
        <v>0</v>
      </c>
      <c r="AA14" s="21">
        <f>'Tab7'!AA14-'Tab8'!AA14</f>
        <v>0</v>
      </c>
    </row>
    <row r="15" spans="1:27" s="65" customFormat="1" ht="15" customHeight="1" x14ac:dyDescent="0.5">
      <c r="B15" s="64" t="s">
        <v>174</v>
      </c>
      <c r="C15" s="20" t="s">
        <v>151</v>
      </c>
      <c r="D15" s="21">
        <f>'Tab7'!D15-'Tab8'!D15</f>
        <v>0</v>
      </c>
      <c r="E15" s="21">
        <f>'Tab7'!E15-'Tab8'!E15</f>
        <v>0</v>
      </c>
      <c r="F15" s="21">
        <f>'Tab7'!F15-'Tab8'!F15</f>
        <v>0</v>
      </c>
      <c r="G15" s="21">
        <f>'Tab7'!G15-'Tab8'!G15</f>
        <v>0</v>
      </c>
      <c r="H15" s="21">
        <f>'Tab7'!H15-'Tab8'!H15</f>
        <v>0</v>
      </c>
      <c r="I15" s="21">
        <f>'Tab7'!I15-'Tab8'!I15</f>
        <v>0</v>
      </c>
      <c r="J15" s="21">
        <f>'Tab7'!J15-'Tab8'!J15</f>
        <v>0</v>
      </c>
      <c r="K15" s="21">
        <f>'Tab7'!K15-'Tab8'!K15</f>
        <v>0</v>
      </c>
      <c r="L15" s="21">
        <f>'Tab7'!L15-'Tab8'!L15</f>
        <v>0</v>
      </c>
      <c r="M15" s="21">
        <f>'Tab7'!M15-'Tab8'!M15</f>
        <v>0</v>
      </c>
      <c r="N15" s="21">
        <f>'Tab7'!N15-'Tab8'!N15</f>
        <v>0</v>
      </c>
      <c r="O15" s="21">
        <f>'Tab7'!O15-'Tab8'!O15</f>
        <v>0</v>
      </c>
      <c r="P15" s="21">
        <f>'Tab7'!P15-'Tab8'!P15</f>
        <v>0</v>
      </c>
      <c r="Q15" s="21">
        <f>'Tab7'!Q15-'Tab8'!Q15</f>
        <v>0</v>
      </c>
      <c r="R15" s="21">
        <f>'Tab7'!R15-'Tab8'!R15</f>
        <v>0</v>
      </c>
      <c r="S15" s="21">
        <f>'Tab7'!S15-'Tab8'!S15</f>
        <v>0</v>
      </c>
      <c r="T15" s="21">
        <f>'Tab7'!T15-'Tab8'!T15</f>
        <v>21468</v>
      </c>
      <c r="U15" s="21">
        <f>'Tab7'!U15-'Tab8'!U15</f>
        <v>21451</v>
      </c>
      <c r="V15" s="21">
        <f>'Tab7'!V15-'Tab8'!V15</f>
        <v>16867</v>
      </c>
      <c r="W15" s="21">
        <f>'Tab7'!W15-'Tab8'!W15</f>
        <v>29995</v>
      </c>
      <c r="X15" s="21">
        <f>'Tab7'!X15-'Tab8'!X15</f>
        <v>33449</v>
      </c>
      <c r="Y15" s="21">
        <f>'Tab7'!Y15-'Tab8'!Y15</f>
        <v>25238</v>
      </c>
      <c r="Z15" s="21">
        <f>'Tab7'!Z15-'Tab8'!Z15</f>
        <v>22359</v>
      </c>
      <c r="AA15" s="21">
        <f>'Tab7'!AA15-'Tab8'!AA15</f>
        <v>13434</v>
      </c>
    </row>
    <row r="16" spans="1:27" s="65" customFormat="1" ht="15" customHeight="1" x14ac:dyDescent="0.5">
      <c r="B16" s="64" t="s">
        <v>175</v>
      </c>
      <c r="C16" s="20" t="s">
        <v>152</v>
      </c>
      <c r="D16" s="21">
        <f>'Tab7'!D16-'Tab8'!D16</f>
        <v>0</v>
      </c>
      <c r="E16" s="21">
        <f>'Tab7'!E16-'Tab8'!E16</f>
        <v>0</v>
      </c>
      <c r="F16" s="21">
        <f>'Tab7'!F16-'Tab8'!F16</f>
        <v>0</v>
      </c>
      <c r="G16" s="21">
        <f>'Tab7'!G16-'Tab8'!G16</f>
        <v>0</v>
      </c>
      <c r="H16" s="21">
        <f>'Tab7'!H16-'Tab8'!H16</f>
        <v>0</v>
      </c>
      <c r="I16" s="21">
        <f>'Tab7'!I16-'Tab8'!I16</f>
        <v>0</v>
      </c>
      <c r="J16" s="21">
        <f>'Tab7'!J16-'Tab8'!J16</f>
        <v>0</v>
      </c>
      <c r="K16" s="21">
        <f>'Tab7'!K16-'Tab8'!K16</f>
        <v>0</v>
      </c>
      <c r="L16" s="21">
        <f>'Tab7'!L16-'Tab8'!L16</f>
        <v>0</v>
      </c>
      <c r="M16" s="21">
        <f>'Tab7'!M16-'Tab8'!M16</f>
        <v>0</v>
      </c>
      <c r="N16" s="21">
        <f>'Tab7'!N16-'Tab8'!N16</f>
        <v>0</v>
      </c>
      <c r="O16" s="21">
        <f>'Tab7'!O16-'Tab8'!O16</f>
        <v>0</v>
      </c>
      <c r="P16" s="21">
        <f>'Tab7'!P16-'Tab8'!P16</f>
        <v>0</v>
      </c>
      <c r="Q16" s="21">
        <f>'Tab7'!Q16-'Tab8'!Q16</f>
        <v>0</v>
      </c>
      <c r="R16" s="21">
        <f>'Tab7'!R16-'Tab8'!R16</f>
        <v>0</v>
      </c>
      <c r="S16" s="21">
        <f>'Tab7'!S16-'Tab8'!S16</f>
        <v>0</v>
      </c>
      <c r="T16" s="21">
        <f>'Tab7'!T16-'Tab8'!T16</f>
        <v>235131</v>
      </c>
      <c r="U16" s="21">
        <f>'Tab7'!U16-'Tab8'!U16</f>
        <v>264783</v>
      </c>
      <c r="V16" s="21">
        <f>'Tab7'!V16-'Tab8'!V16</f>
        <v>237860</v>
      </c>
      <c r="W16" s="21">
        <f>'Tab7'!W16-'Tab8'!W16</f>
        <v>267337</v>
      </c>
      <c r="X16" s="21">
        <f>'Tab7'!X16-'Tab8'!X16</f>
        <v>265521</v>
      </c>
      <c r="Y16" s="21">
        <f>'Tab7'!Y16-'Tab8'!Y16</f>
        <v>190846</v>
      </c>
      <c r="Z16" s="21">
        <f>'Tab7'!Z16-'Tab8'!Z16</f>
        <v>285850</v>
      </c>
      <c r="AA16" s="21">
        <f>'Tab7'!AA16-'Tab8'!AA16</f>
        <v>334130</v>
      </c>
    </row>
    <row r="17" spans="2:27" s="63" customFormat="1" ht="15" customHeight="1" x14ac:dyDescent="0.5">
      <c r="B17" s="62" t="s">
        <v>55</v>
      </c>
      <c r="C17" s="18" t="s">
        <v>153</v>
      </c>
      <c r="D17" s="19">
        <f>'Tab7'!D17-'Tab8'!D17</f>
        <v>0</v>
      </c>
      <c r="E17" s="19">
        <f>'Tab7'!E17-'Tab8'!E17</f>
        <v>0</v>
      </c>
      <c r="F17" s="19">
        <f>'Tab7'!F17-'Tab8'!F17</f>
        <v>0</v>
      </c>
      <c r="G17" s="19">
        <f>'Tab7'!G17-'Tab8'!G17</f>
        <v>0</v>
      </c>
      <c r="H17" s="19">
        <f>'Tab7'!H17-'Tab8'!H17</f>
        <v>0</v>
      </c>
      <c r="I17" s="19">
        <f>'Tab7'!I17-'Tab8'!I17</f>
        <v>0</v>
      </c>
      <c r="J17" s="19">
        <f>'Tab7'!J17-'Tab8'!J17</f>
        <v>0</v>
      </c>
      <c r="K17" s="19">
        <f>'Tab7'!K17-'Tab8'!K17</f>
        <v>0</v>
      </c>
      <c r="L17" s="19">
        <f>'Tab7'!L17-'Tab8'!L17</f>
        <v>0</v>
      </c>
      <c r="M17" s="19">
        <f>'Tab7'!M17-'Tab8'!M17</f>
        <v>0</v>
      </c>
      <c r="N17" s="19">
        <f>'Tab7'!N17-'Tab8'!N17</f>
        <v>0</v>
      </c>
      <c r="O17" s="19">
        <f>'Tab7'!O17-'Tab8'!O17</f>
        <v>0</v>
      </c>
      <c r="P17" s="19">
        <f>'Tab7'!P17-'Tab8'!P17</f>
        <v>0</v>
      </c>
      <c r="Q17" s="19">
        <f>'Tab7'!Q17-'Tab8'!Q17</f>
        <v>0</v>
      </c>
      <c r="R17" s="19">
        <f>'Tab7'!R17-'Tab8'!R17</f>
        <v>0</v>
      </c>
      <c r="S17" s="19">
        <f>'Tab7'!S17-'Tab8'!S17</f>
        <v>0</v>
      </c>
      <c r="T17" s="19">
        <f>'Tab7'!T17-'Tab8'!T17</f>
        <v>1098478</v>
      </c>
      <c r="U17" s="19">
        <f>'Tab7'!U17-'Tab8'!U17</f>
        <v>1181822</v>
      </c>
      <c r="V17" s="19">
        <f>'Tab7'!V17-'Tab8'!V17</f>
        <v>1361254</v>
      </c>
      <c r="W17" s="19">
        <f>'Tab7'!W17-'Tab8'!W17</f>
        <v>1572756</v>
      </c>
      <c r="X17" s="19">
        <f>'Tab7'!X17-'Tab8'!X17</f>
        <v>1885753</v>
      </c>
      <c r="Y17" s="19">
        <f>'Tab7'!Y17-'Tab8'!Y17</f>
        <v>2492135</v>
      </c>
      <c r="Z17" s="19">
        <f>'Tab7'!Z17-'Tab8'!Z17</f>
        <v>2666489</v>
      </c>
      <c r="AA17" s="19">
        <f>'Tab7'!AA17-'Tab8'!AA17</f>
        <v>2563409</v>
      </c>
    </row>
    <row r="18" spans="2:27" s="63" customFormat="1" ht="15" customHeight="1" x14ac:dyDescent="0.5">
      <c r="B18" s="62" t="s">
        <v>65</v>
      </c>
      <c r="C18" s="18" t="s">
        <v>154</v>
      </c>
      <c r="D18" s="19">
        <f>'Tab7'!D18-'Tab8'!D18</f>
        <v>0</v>
      </c>
      <c r="E18" s="19">
        <f>'Tab7'!E18-'Tab8'!E18</f>
        <v>0</v>
      </c>
      <c r="F18" s="19">
        <f>'Tab7'!F18-'Tab8'!F18</f>
        <v>0</v>
      </c>
      <c r="G18" s="19">
        <f>'Tab7'!G18-'Tab8'!G18</f>
        <v>0</v>
      </c>
      <c r="H18" s="19">
        <f>'Tab7'!H18-'Tab8'!H18</f>
        <v>0</v>
      </c>
      <c r="I18" s="19">
        <f>'Tab7'!I18-'Tab8'!I18</f>
        <v>0</v>
      </c>
      <c r="J18" s="19">
        <f>'Tab7'!J18-'Tab8'!J18</f>
        <v>0</v>
      </c>
      <c r="K18" s="19">
        <f>'Tab7'!K18-'Tab8'!K18</f>
        <v>0</v>
      </c>
      <c r="L18" s="19">
        <f>'Tab7'!L18-'Tab8'!L18</f>
        <v>0</v>
      </c>
      <c r="M18" s="19">
        <f>'Tab7'!M18-'Tab8'!M18</f>
        <v>0</v>
      </c>
      <c r="N18" s="19">
        <f>'Tab7'!N18-'Tab8'!N18</f>
        <v>0</v>
      </c>
      <c r="O18" s="19">
        <f>'Tab7'!O18-'Tab8'!O18</f>
        <v>0</v>
      </c>
      <c r="P18" s="19">
        <f>'Tab7'!P18-'Tab8'!P18</f>
        <v>0</v>
      </c>
      <c r="Q18" s="19">
        <f>'Tab7'!Q18-'Tab8'!Q18</f>
        <v>0</v>
      </c>
      <c r="R18" s="19">
        <f>'Tab7'!R18-'Tab8'!R18</f>
        <v>0</v>
      </c>
      <c r="S18" s="19">
        <f>'Tab7'!S18-'Tab8'!S18</f>
        <v>0</v>
      </c>
      <c r="T18" s="19">
        <f>'Tab7'!T18-'Tab8'!T18</f>
        <v>-1741319</v>
      </c>
      <c r="U18" s="19">
        <f>'Tab7'!U18-'Tab8'!U18</f>
        <v>-1818257</v>
      </c>
      <c r="V18" s="19">
        <f>'Tab7'!V18-'Tab8'!V18</f>
        <v>-2048364</v>
      </c>
      <c r="W18" s="19">
        <f>'Tab7'!W18-'Tab8'!W18</f>
        <v>-2196082</v>
      </c>
      <c r="X18" s="19">
        <f>'Tab7'!X18-'Tab8'!X18</f>
        <v>-2242629</v>
      </c>
      <c r="Y18" s="19">
        <f>'Tab7'!Y18-'Tab8'!Y18</f>
        <v>-2297624</v>
      </c>
      <c r="Z18" s="19">
        <f>'Tab7'!Z18-'Tab8'!Z18</f>
        <v>-2490049</v>
      </c>
      <c r="AA18" s="19">
        <f>'Tab7'!AA18-'Tab8'!AA18</f>
        <v>-3341316</v>
      </c>
    </row>
    <row r="19" spans="2:27" s="65" customFormat="1" ht="15" customHeight="1" x14ac:dyDescent="0.5">
      <c r="B19" s="64" t="s">
        <v>67</v>
      </c>
      <c r="C19" s="20" t="s">
        <v>60</v>
      </c>
      <c r="D19" s="21">
        <f>'Tab7'!D19-'Tab8'!D19</f>
        <v>0</v>
      </c>
      <c r="E19" s="21">
        <f>'Tab7'!E19-'Tab8'!E19</f>
        <v>0</v>
      </c>
      <c r="F19" s="21">
        <f>'Tab7'!F19-'Tab8'!F19</f>
        <v>0</v>
      </c>
      <c r="G19" s="21">
        <f>'Tab7'!G19-'Tab8'!G19</f>
        <v>0</v>
      </c>
      <c r="H19" s="21">
        <f>'Tab7'!H19-'Tab8'!H19</f>
        <v>0</v>
      </c>
      <c r="I19" s="21">
        <f>'Tab7'!I19-'Tab8'!I19</f>
        <v>0</v>
      </c>
      <c r="J19" s="21">
        <f>'Tab7'!J19-'Tab8'!J19</f>
        <v>0</v>
      </c>
      <c r="K19" s="21">
        <f>'Tab7'!K19-'Tab8'!K19</f>
        <v>0</v>
      </c>
      <c r="L19" s="21">
        <f>'Tab7'!L19-'Tab8'!L19</f>
        <v>0</v>
      </c>
      <c r="M19" s="21">
        <f>'Tab7'!M19-'Tab8'!M19</f>
        <v>0</v>
      </c>
      <c r="N19" s="21">
        <f>'Tab7'!N19-'Tab8'!N19</f>
        <v>0</v>
      </c>
      <c r="O19" s="21">
        <f>'Tab7'!O19-'Tab8'!O19</f>
        <v>0</v>
      </c>
      <c r="P19" s="21">
        <f>'Tab7'!P19-'Tab8'!P19</f>
        <v>0</v>
      </c>
      <c r="Q19" s="21">
        <f>'Tab7'!Q19-'Tab8'!Q19</f>
        <v>0</v>
      </c>
      <c r="R19" s="21">
        <f>'Tab7'!R19-'Tab8'!R19</f>
        <v>0</v>
      </c>
      <c r="S19" s="21">
        <f>'Tab7'!S19-'Tab8'!S19</f>
        <v>0</v>
      </c>
      <c r="T19" s="21">
        <f>'Tab7'!T19-'Tab8'!T19</f>
        <v>-204633</v>
      </c>
      <c r="U19" s="21">
        <f>'Tab7'!U19-'Tab8'!U19</f>
        <v>-233499</v>
      </c>
      <c r="V19" s="21">
        <f>'Tab7'!V19-'Tab8'!V19</f>
        <v>-222487</v>
      </c>
      <c r="W19" s="21">
        <f>'Tab7'!W19-'Tab8'!W19</f>
        <v>-238783</v>
      </c>
      <c r="X19" s="21">
        <f>'Tab7'!X19-'Tab8'!X19</f>
        <v>-213205</v>
      </c>
      <c r="Y19" s="21">
        <f>'Tab7'!Y19-'Tab8'!Y19</f>
        <v>-203248</v>
      </c>
      <c r="Z19" s="21">
        <f>'Tab7'!Z19-'Tab8'!Z19</f>
        <v>-194745</v>
      </c>
      <c r="AA19" s="21">
        <f>'Tab7'!AA19-'Tab8'!AA19</f>
        <v>-242810</v>
      </c>
    </row>
    <row r="20" spans="2:27" s="58" customFormat="1" ht="15" customHeight="1" x14ac:dyDescent="0.4">
      <c r="B20" s="61" t="s">
        <v>176</v>
      </c>
      <c r="C20" s="13" t="s">
        <v>155</v>
      </c>
      <c r="D20" s="10">
        <f>'Tab7'!D20-'Tab8'!D20</f>
        <v>0</v>
      </c>
      <c r="E20" s="10">
        <f>'Tab7'!E20-'Tab8'!E20</f>
        <v>0</v>
      </c>
      <c r="F20" s="10">
        <f>'Tab7'!F20-'Tab8'!F20</f>
        <v>0</v>
      </c>
      <c r="G20" s="10">
        <f>'Tab7'!G20-'Tab8'!G20</f>
        <v>0</v>
      </c>
      <c r="H20" s="10">
        <f>'Tab7'!H20-'Tab8'!H20</f>
        <v>0</v>
      </c>
      <c r="I20" s="10">
        <f>'Tab7'!I20-'Tab8'!I20</f>
        <v>0</v>
      </c>
      <c r="J20" s="10">
        <f>'Tab7'!J20-'Tab8'!J20</f>
        <v>0</v>
      </c>
      <c r="K20" s="10">
        <f>'Tab7'!K20-'Tab8'!K20</f>
        <v>0</v>
      </c>
      <c r="L20" s="10">
        <f>'Tab7'!L20-'Tab8'!L20</f>
        <v>0</v>
      </c>
      <c r="M20" s="10">
        <f>'Tab7'!M20-'Tab8'!M20</f>
        <v>0</v>
      </c>
      <c r="N20" s="10">
        <f>'Tab7'!N20-'Tab8'!N20</f>
        <v>0</v>
      </c>
      <c r="O20" s="10">
        <f>'Tab7'!O20-'Tab8'!O20</f>
        <v>0</v>
      </c>
      <c r="P20" s="10">
        <f>'Tab7'!P20-'Tab8'!P20</f>
        <v>0</v>
      </c>
      <c r="Q20" s="10">
        <f>'Tab7'!Q20-'Tab8'!Q20</f>
        <v>0</v>
      </c>
      <c r="R20" s="10">
        <f>'Tab7'!R20-'Tab8'!R20</f>
        <v>0</v>
      </c>
      <c r="S20" s="10">
        <f>'Tab7'!S20-'Tab8'!S20</f>
        <v>0</v>
      </c>
      <c r="T20" s="10">
        <f>'Tab7'!T20-'Tab8'!T20</f>
        <v>-52074</v>
      </c>
      <c r="U20" s="10">
        <f>'Tab7'!U20-'Tab8'!U20</f>
        <v>-61933</v>
      </c>
      <c r="V20" s="10">
        <f>'Tab7'!V20-'Tab8'!V20</f>
        <v>-66389</v>
      </c>
      <c r="W20" s="10">
        <f>'Tab7'!W20-'Tab8'!W20</f>
        <v>-81828</v>
      </c>
      <c r="X20" s="10">
        <f>'Tab7'!X20-'Tab8'!X20</f>
        <v>-69811</v>
      </c>
      <c r="Y20" s="10">
        <f>'Tab7'!Y20-'Tab8'!Y20</f>
        <v>-58092</v>
      </c>
      <c r="Z20" s="10">
        <f>'Tab7'!Z20-'Tab8'!Z20</f>
        <v>-39599</v>
      </c>
      <c r="AA20" s="10">
        <f>'Tab7'!AA20-'Tab8'!AA20</f>
        <v>-52478</v>
      </c>
    </row>
    <row r="21" spans="2:27" s="58" customFormat="1" ht="15" customHeight="1" x14ac:dyDescent="0.4">
      <c r="B21" s="61" t="s">
        <v>177</v>
      </c>
      <c r="C21" s="13" t="s">
        <v>156</v>
      </c>
      <c r="D21" s="10">
        <f>'Tab7'!D21-'Tab8'!D21</f>
        <v>0</v>
      </c>
      <c r="E21" s="10">
        <f>'Tab7'!E21-'Tab8'!E21</f>
        <v>0</v>
      </c>
      <c r="F21" s="10">
        <f>'Tab7'!F21-'Tab8'!F21</f>
        <v>0</v>
      </c>
      <c r="G21" s="10">
        <f>'Tab7'!G21-'Tab8'!G21</f>
        <v>0</v>
      </c>
      <c r="H21" s="10">
        <f>'Tab7'!H21-'Tab8'!H21</f>
        <v>0</v>
      </c>
      <c r="I21" s="10">
        <f>'Tab7'!I21-'Tab8'!I21</f>
        <v>0</v>
      </c>
      <c r="J21" s="10">
        <f>'Tab7'!J21-'Tab8'!J21</f>
        <v>0</v>
      </c>
      <c r="K21" s="10">
        <f>'Tab7'!K21-'Tab8'!K21</f>
        <v>0</v>
      </c>
      <c r="L21" s="10">
        <f>'Tab7'!L21-'Tab8'!L21</f>
        <v>0</v>
      </c>
      <c r="M21" s="10">
        <f>'Tab7'!M21-'Tab8'!M21</f>
        <v>0</v>
      </c>
      <c r="N21" s="10">
        <f>'Tab7'!N21-'Tab8'!N21</f>
        <v>0</v>
      </c>
      <c r="O21" s="10">
        <f>'Tab7'!O21-'Tab8'!O21</f>
        <v>0</v>
      </c>
      <c r="P21" s="10">
        <f>'Tab7'!P21-'Tab8'!P21</f>
        <v>0</v>
      </c>
      <c r="Q21" s="10">
        <f>'Tab7'!Q21-'Tab8'!Q21</f>
        <v>0</v>
      </c>
      <c r="R21" s="10">
        <f>'Tab7'!R21-'Tab8'!R21</f>
        <v>0</v>
      </c>
      <c r="S21" s="10">
        <f>'Tab7'!S21-'Tab8'!S21</f>
        <v>0</v>
      </c>
      <c r="T21" s="10">
        <f>'Tab7'!T21-'Tab8'!T21</f>
        <v>0</v>
      </c>
      <c r="U21" s="10">
        <f>'Tab7'!U21-'Tab8'!U21</f>
        <v>0</v>
      </c>
      <c r="V21" s="10">
        <f>'Tab7'!V21-'Tab8'!V21</f>
        <v>0</v>
      </c>
      <c r="W21" s="10">
        <f>'Tab7'!W21-'Tab8'!W21</f>
        <v>0</v>
      </c>
      <c r="X21" s="10">
        <f>'Tab7'!X21-'Tab8'!X21</f>
        <v>0</v>
      </c>
      <c r="Y21" s="10">
        <f>'Tab7'!Y21-'Tab8'!Y21</f>
        <v>0</v>
      </c>
      <c r="Z21" s="10">
        <f>'Tab7'!Z21-'Tab8'!Z21</f>
        <v>0</v>
      </c>
      <c r="AA21" s="10">
        <f>'Tab7'!AA21-'Tab8'!AA21</f>
        <v>0</v>
      </c>
    </row>
    <row r="22" spans="2:27" s="58" customFormat="1" ht="15" customHeight="1" x14ac:dyDescent="0.4">
      <c r="B22" s="61" t="s">
        <v>178</v>
      </c>
      <c r="C22" s="13" t="s">
        <v>157</v>
      </c>
      <c r="D22" s="10">
        <f>'Tab7'!D22-'Tab8'!D22</f>
        <v>0</v>
      </c>
      <c r="E22" s="10">
        <f>'Tab7'!E22-'Tab8'!E22</f>
        <v>0</v>
      </c>
      <c r="F22" s="10">
        <f>'Tab7'!F22-'Tab8'!F22</f>
        <v>0</v>
      </c>
      <c r="G22" s="10">
        <f>'Tab7'!G22-'Tab8'!G22</f>
        <v>0</v>
      </c>
      <c r="H22" s="10">
        <f>'Tab7'!H22-'Tab8'!H22</f>
        <v>0</v>
      </c>
      <c r="I22" s="10">
        <f>'Tab7'!I22-'Tab8'!I22</f>
        <v>0</v>
      </c>
      <c r="J22" s="10">
        <f>'Tab7'!J22-'Tab8'!J22</f>
        <v>0</v>
      </c>
      <c r="K22" s="10">
        <f>'Tab7'!K22-'Tab8'!K22</f>
        <v>0</v>
      </c>
      <c r="L22" s="10">
        <f>'Tab7'!L22-'Tab8'!L22</f>
        <v>0</v>
      </c>
      <c r="M22" s="10">
        <f>'Tab7'!M22-'Tab8'!M22</f>
        <v>0</v>
      </c>
      <c r="N22" s="10">
        <f>'Tab7'!N22-'Tab8'!N22</f>
        <v>0</v>
      </c>
      <c r="O22" s="10">
        <f>'Tab7'!O22-'Tab8'!O22</f>
        <v>0</v>
      </c>
      <c r="P22" s="10">
        <f>'Tab7'!P22-'Tab8'!P22</f>
        <v>0</v>
      </c>
      <c r="Q22" s="10">
        <f>'Tab7'!Q22-'Tab8'!Q22</f>
        <v>0</v>
      </c>
      <c r="R22" s="10">
        <f>'Tab7'!R22-'Tab8'!R22</f>
        <v>0</v>
      </c>
      <c r="S22" s="10">
        <f>'Tab7'!S22-'Tab8'!S22</f>
        <v>0</v>
      </c>
      <c r="T22" s="10">
        <f>'Tab7'!T22-'Tab8'!T22</f>
        <v>0</v>
      </c>
      <c r="U22" s="10">
        <f>'Tab7'!U22-'Tab8'!U22</f>
        <v>0</v>
      </c>
      <c r="V22" s="10">
        <f>'Tab7'!V22-'Tab8'!V22</f>
        <v>0</v>
      </c>
      <c r="W22" s="10">
        <f>'Tab7'!W22-'Tab8'!W22</f>
        <v>0</v>
      </c>
      <c r="X22" s="10">
        <f>'Tab7'!X22-'Tab8'!X22</f>
        <v>0</v>
      </c>
      <c r="Y22" s="10">
        <f>'Tab7'!Y22-'Tab8'!Y22</f>
        <v>0</v>
      </c>
      <c r="Z22" s="10">
        <f>'Tab7'!Z22-'Tab8'!Z22</f>
        <v>0</v>
      </c>
      <c r="AA22" s="10">
        <f>'Tab7'!AA22-'Tab8'!AA22</f>
        <v>0</v>
      </c>
    </row>
    <row r="23" spans="2:27" s="58" customFormat="1" ht="15" customHeight="1" x14ac:dyDescent="0.4">
      <c r="B23" s="61" t="s">
        <v>179</v>
      </c>
      <c r="C23" s="13" t="s">
        <v>158</v>
      </c>
      <c r="D23" s="10">
        <f>'Tab7'!D23-'Tab8'!D23</f>
        <v>0</v>
      </c>
      <c r="E23" s="10">
        <f>'Tab7'!E23-'Tab8'!E23</f>
        <v>0</v>
      </c>
      <c r="F23" s="10">
        <f>'Tab7'!F23-'Tab8'!F23</f>
        <v>0</v>
      </c>
      <c r="G23" s="10">
        <f>'Tab7'!G23-'Tab8'!G23</f>
        <v>0</v>
      </c>
      <c r="H23" s="10">
        <f>'Tab7'!H23-'Tab8'!H23</f>
        <v>0</v>
      </c>
      <c r="I23" s="10">
        <f>'Tab7'!I23-'Tab8'!I23</f>
        <v>0</v>
      </c>
      <c r="J23" s="10">
        <f>'Tab7'!J23-'Tab8'!J23</f>
        <v>0</v>
      </c>
      <c r="K23" s="10">
        <f>'Tab7'!K23-'Tab8'!K23</f>
        <v>0</v>
      </c>
      <c r="L23" s="10">
        <f>'Tab7'!L23-'Tab8'!L23</f>
        <v>0</v>
      </c>
      <c r="M23" s="10">
        <f>'Tab7'!M23-'Tab8'!M23</f>
        <v>0</v>
      </c>
      <c r="N23" s="10">
        <f>'Tab7'!N23-'Tab8'!N23</f>
        <v>0</v>
      </c>
      <c r="O23" s="10">
        <f>'Tab7'!O23-'Tab8'!O23</f>
        <v>0</v>
      </c>
      <c r="P23" s="10">
        <f>'Tab7'!P23-'Tab8'!P23</f>
        <v>0</v>
      </c>
      <c r="Q23" s="10">
        <f>'Tab7'!Q23-'Tab8'!Q23</f>
        <v>0</v>
      </c>
      <c r="R23" s="10">
        <f>'Tab7'!R23-'Tab8'!R23</f>
        <v>0</v>
      </c>
      <c r="S23" s="10">
        <f>'Tab7'!S23-'Tab8'!S23</f>
        <v>0</v>
      </c>
      <c r="T23" s="10">
        <f>'Tab7'!T23-'Tab8'!T23</f>
        <v>-10032</v>
      </c>
      <c r="U23" s="10">
        <f>'Tab7'!U23-'Tab8'!U23</f>
        <v>-12871</v>
      </c>
      <c r="V23" s="10">
        <f>'Tab7'!V23-'Tab8'!V23</f>
        <v>-14935</v>
      </c>
      <c r="W23" s="10">
        <f>'Tab7'!W23-'Tab8'!W23</f>
        <v>-14691</v>
      </c>
      <c r="X23" s="10">
        <f>'Tab7'!X23-'Tab8'!X23</f>
        <v>-15923</v>
      </c>
      <c r="Y23" s="10">
        <f>'Tab7'!Y23-'Tab8'!Y23</f>
        <v>-19103</v>
      </c>
      <c r="Z23" s="10">
        <f>'Tab7'!Z23-'Tab8'!Z23</f>
        <v>-9952</v>
      </c>
      <c r="AA23" s="10">
        <f>'Tab7'!AA23-'Tab8'!AA23</f>
        <v>-11337</v>
      </c>
    </row>
    <row r="24" spans="2:27" s="58" customFormat="1" ht="15" customHeight="1" x14ac:dyDescent="0.4">
      <c r="B24" s="61" t="s">
        <v>180</v>
      </c>
      <c r="C24" s="13" t="s">
        <v>159</v>
      </c>
      <c r="D24" s="10">
        <f>'Tab7'!D24-'Tab8'!D24</f>
        <v>0</v>
      </c>
      <c r="E24" s="10">
        <f>'Tab7'!E24-'Tab8'!E24</f>
        <v>0</v>
      </c>
      <c r="F24" s="10">
        <f>'Tab7'!F24-'Tab8'!F24</f>
        <v>0</v>
      </c>
      <c r="G24" s="10">
        <f>'Tab7'!G24-'Tab8'!G24</f>
        <v>0</v>
      </c>
      <c r="H24" s="10">
        <f>'Tab7'!H24-'Tab8'!H24</f>
        <v>0</v>
      </c>
      <c r="I24" s="10">
        <f>'Tab7'!I24-'Tab8'!I24</f>
        <v>0</v>
      </c>
      <c r="J24" s="10">
        <f>'Tab7'!J24-'Tab8'!J24</f>
        <v>0</v>
      </c>
      <c r="K24" s="10">
        <f>'Tab7'!K24-'Tab8'!K24</f>
        <v>0</v>
      </c>
      <c r="L24" s="10">
        <f>'Tab7'!L24-'Tab8'!L24</f>
        <v>0</v>
      </c>
      <c r="M24" s="10">
        <f>'Tab7'!M24-'Tab8'!M24</f>
        <v>0</v>
      </c>
      <c r="N24" s="10">
        <f>'Tab7'!N24-'Tab8'!N24</f>
        <v>0</v>
      </c>
      <c r="O24" s="10">
        <f>'Tab7'!O24-'Tab8'!O24</f>
        <v>0</v>
      </c>
      <c r="P24" s="10">
        <f>'Tab7'!P24-'Tab8'!P24</f>
        <v>0</v>
      </c>
      <c r="Q24" s="10">
        <f>'Tab7'!Q24-'Tab8'!Q24</f>
        <v>0</v>
      </c>
      <c r="R24" s="10">
        <f>'Tab7'!R24-'Tab8'!R24</f>
        <v>0</v>
      </c>
      <c r="S24" s="10">
        <f>'Tab7'!S24-'Tab8'!S24</f>
        <v>0</v>
      </c>
      <c r="T24" s="10">
        <f>'Tab7'!T24-'Tab8'!T24</f>
        <v>-142527</v>
      </c>
      <c r="U24" s="10">
        <f>'Tab7'!U24-'Tab8'!U24</f>
        <v>-158695</v>
      </c>
      <c r="V24" s="10">
        <f>'Tab7'!V24-'Tab8'!V24</f>
        <v>-141163</v>
      </c>
      <c r="W24" s="10">
        <f>'Tab7'!W24-'Tab8'!W24</f>
        <v>-142264</v>
      </c>
      <c r="X24" s="10">
        <f>'Tab7'!X24-'Tab8'!X24</f>
        <v>-127471</v>
      </c>
      <c r="Y24" s="10">
        <f>'Tab7'!Y24-'Tab8'!Y24</f>
        <v>-126053</v>
      </c>
      <c r="Z24" s="10">
        <f>'Tab7'!Z24-'Tab8'!Z24</f>
        <v>-145194</v>
      </c>
      <c r="AA24" s="10">
        <f>'Tab7'!AA24-'Tab8'!AA24</f>
        <v>-178995</v>
      </c>
    </row>
    <row r="25" spans="2:27" s="65" customFormat="1" ht="15" customHeight="1" x14ac:dyDescent="0.5">
      <c r="B25" s="64" t="s">
        <v>69</v>
      </c>
      <c r="C25" s="20" t="s">
        <v>160</v>
      </c>
      <c r="D25" s="21">
        <f>'Tab7'!D25-'Tab8'!D25</f>
        <v>0</v>
      </c>
      <c r="E25" s="21">
        <f>'Tab7'!E25-'Tab8'!E25</f>
        <v>0</v>
      </c>
      <c r="F25" s="21">
        <f>'Tab7'!F25-'Tab8'!F25</f>
        <v>0</v>
      </c>
      <c r="G25" s="21">
        <f>'Tab7'!G25-'Tab8'!G25</f>
        <v>0</v>
      </c>
      <c r="H25" s="21">
        <f>'Tab7'!H25-'Tab8'!H25</f>
        <v>0</v>
      </c>
      <c r="I25" s="21">
        <f>'Tab7'!I25-'Tab8'!I25</f>
        <v>0</v>
      </c>
      <c r="J25" s="21">
        <f>'Tab7'!J25-'Tab8'!J25</f>
        <v>0</v>
      </c>
      <c r="K25" s="21">
        <f>'Tab7'!K25-'Tab8'!K25</f>
        <v>0</v>
      </c>
      <c r="L25" s="21">
        <f>'Tab7'!L25-'Tab8'!L25</f>
        <v>0</v>
      </c>
      <c r="M25" s="21">
        <f>'Tab7'!M25-'Tab8'!M25</f>
        <v>0</v>
      </c>
      <c r="N25" s="21">
        <f>'Tab7'!N25-'Tab8'!N25</f>
        <v>0</v>
      </c>
      <c r="O25" s="21">
        <f>'Tab7'!O25-'Tab8'!O25</f>
        <v>0</v>
      </c>
      <c r="P25" s="21">
        <f>'Tab7'!P25-'Tab8'!P25</f>
        <v>0</v>
      </c>
      <c r="Q25" s="21">
        <f>'Tab7'!Q25-'Tab8'!Q25</f>
        <v>0</v>
      </c>
      <c r="R25" s="21">
        <f>'Tab7'!R25-'Tab8'!R25</f>
        <v>0</v>
      </c>
      <c r="S25" s="21">
        <f>'Tab7'!S25-'Tab8'!S25</f>
        <v>0</v>
      </c>
      <c r="T25" s="21">
        <f>'Tab7'!T25-'Tab8'!T25</f>
        <v>-484006</v>
      </c>
      <c r="U25" s="21">
        <f>'Tab7'!U25-'Tab8'!U25</f>
        <v>-387961</v>
      </c>
      <c r="V25" s="21">
        <f>'Tab7'!V25-'Tab8'!V25</f>
        <v>-480878</v>
      </c>
      <c r="W25" s="21">
        <f>'Tab7'!W25-'Tab8'!W25</f>
        <v>-555273</v>
      </c>
      <c r="X25" s="21">
        <f>'Tab7'!X25-'Tab8'!X25</f>
        <v>-572102</v>
      </c>
      <c r="Y25" s="21">
        <f>'Tab7'!Y25-'Tab8'!Y25</f>
        <v>-549808</v>
      </c>
      <c r="Z25" s="21">
        <f>'Tab7'!Z25-'Tab8'!Z25</f>
        <v>-672240</v>
      </c>
      <c r="AA25" s="21">
        <f>'Tab7'!AA25-'Tab8'!AA25</f>
        <v>-1220647</v>
      </c>
    </row>
    <row r="26" spans="2:27" s="65" customFormat="1" ht="15" customHeight="1" x14ac:dyDescent="0.5">
      <c r="B26" s="64" t="s">
        <v>71</v>
      </c>
      <c r="C26" s="20" t="s">
        <v>161</v>
      </c>
      <c r="D26" s="21">
        <f>'Tab7'!D26-'Tab8'!D26</f>
        <v>0</v>
      </c>
      <c r="E26" s="21">
        <f>'Tab7'!E26-'Tab8'!E26</f>
        <v>0</v>
      </c>
      <c r="F26" s="21">
        <f>'Tab7'!F26-'Tab8'!F26</f>
        <v>0</v>
      </c>
      <c r="G26" s="21">
        <f>'Tab7'!G26-'Tab8'!G26</f>
        <v>0</v>
      </c>
      <c r="H26" s="21">
        <f>'Tab7'!H26-'Tab8'!H26</f>
        <v>0</v>
      </c>
      <c r="I26" s="21">
        <f>'Tab7'!I26-'Tab8'!I26</f>
        <v>0</v>
      </c>
      <c r="J26" s="21">
        <f>'Tab7'!J26-'Tab8'!J26</f>
        <v>0</v>
      </c>
      <c r="K26" s="21">
        <f>'Tab7'!K26-'Tab8'!K26</f>
        <v>0</v>
      </c>
      <c r="L26" s="21">
        <f>'Tab7'!L26-'Tab8'!L26</f>
        <v>0</v>
      </c>
      <c r="M26" s="21">
        <f>'Tab7'!M26-'Tab8'!M26</f>
        <v>0</v>
      </c>
      <c r="N26" s="21">
        <f>'Tab7'!N26-'Tab8'!N26</f>
        <v>0</v>
      </c>
      <c r="O26" s="21">
        <f>'Tab7'!O26-'Tab8'!O26</f>
        <v>0</v>
      </c>
      <c r="P26" s="21">
        <f>'Tab7'!P26-'Tab8'!P26</f>
        <v>0</v>
      </c>
      <c r="Q26" s="21">
        <f>'Tab7'!Q26-'Tab8'!Q26</f>
        <v>0</v>
      </c>
      <c r="R26" s="21">
        <f>'Tab7'!R26-'Tab8'!R26</f>
        <v>0</v>
      </c>
      <c r="S26" s="21">
        <f>'Tab7'!S26-'Tab8'!S26</f>
        <v>0</v>
      </c>
      <c r="T26" s="21">
        <f>'Tab7'!T26-'Tab8'!T26</f>
        <v>-252182</v>
      </c>
      <c r="U26" s="21">
        <f>'Tab7'!U26-'Tab8'!U26</f>
        <v>-269405</v>
      </c>
      <c r="V26" s="21">
        <f>'Tab7'!V26-'Tab8'!V26</f>
        <v>-243173</v>
      </c>
      <c r="W26" s="21">
        <f>'Tab7'!W26-'Tab8'!W26</f>
        <v>-294061</v>
      </c>
      <c r="X26" s="21">
        <f>'Tab7'!X26-'Tab8'!X26</f>
        <v>-273173</v>
      </c>
      <c r="Y26" s="21">
        <f>'Tab7'!Y26-'Tab8'!Y26</f>
        <v>-321295</v>
      </c>
      <c r="Z26" s="21">
        <f>'Tab7'!Z26-'Tab8'!Z26</f>
        <v>-333556</v>
      </c>
      <c r="AA26" s="21">
        <f>'Tab7'!AA26-'Tab8'!AA26</f>
        <v>-451463</v>
      </c>
    </row>
    <row r="27" spans="2:27" s="65" customFormat="1" ht="15" customHeight="1" x14ac:dyDescent="0.5">
      <c r="B27" s="64" t="s">
        <v>73</v>
      </c>
      <c r="C27" s="20" t="s">
        <v>162</v>
      </c>
      <c r="D27" s="21">
        <f>'Tab7'!D27-'Tab8'!D27</f>
        <v>0</v>
      </c>
      <c r="E27" s="21">
        <f>'Tab7'!E27-'Tab8'!E27</f>
        <v>0</v>
      </c>
      <c r="F27" s="21">
        <f>'Tab7'!F27-'Tab8'!F27</f>
        <v>0</v>
      </c>
      <c r="G27" s="21">
        <f>'Tab7'!G27-'Tab8'!G27</f>
        <v>0</v>
      </c>
      <c r="H27" s="21">
        <f>'Tab7'!H27-'Tab8'!H27</f>
        <v>0</v>
      </c>
      <c r="I27" s="21">
        <f>'Tab7'!I27-'Tab8'!I27</f>
        <v>0</v>
      </c>
      <c r="J27" s="21">
        <f>'Tab7'!J27-'Tab8'!J27</f>
        <v>0</v>
      </c>
      <c r="K27" s="21">
        <f>'Tab7'!K27-'Tab8'!K27</f>
        <v>0</v>
      </c>
      <c r="L27" s="21">
        <f>'Tab7'!L27-'Tab8'!L27</f>
        <v>0</v>
      </c>
      <c r="M27" s="21">
        <f>'Tab7'!M27-'Tab8'!M27</f>
        <v>0</v>
      </c>
      <c r="N27" s="21">
        <f>'Tab7'!N27-'Tab8'!N27</f>
        <v>0</v>
      </c>
      <c r="O27" s="21">
        <f>'Tab7'!O27-'Tab8'!O27</f>
        <v>0</v>
      </c>
      <c r="P27" s="21">
        <f>'Tab7'!P27-'Tab8'!P27</f>
        <v>0</v>
      </c>
      <c r="Q27" s="21">
        <f>'Tab7'!Q27-'Tab8'!Q27</f>
        <v>0</v>
      </c>
      <c r="R27" s="21">
        <f>'Tab7'!R27-'Tab8'!R27</f>
        <v>0</v>
      </c>
      <c r="S27" s="21">
        <f>'Tab7'!S27-'Tab8'!S27</f>
        <v>0</v>
      </c>
      <c r="T27" s="21">
        <f>'Tab7'!T27-'Tab8'!T27</f>
        <v>-19888</v>
      </c>
      <c r="U27" s="21">
        <f>'Tab7'!U27-'Tab8'!U27</f>
        <v>-14120</v>
      </c>
      <c r="V27" s="21">
        <f>'Tab7'!V27-'Tab8'!V27</f>
        <v>-18018</v>
      </c>
      <c r="W27" s="21">
        <f>'Tab7'!W27-'Tab8'!W27</f>
        <v>-17840</v>
      </c>
      <c r="X27" s="21">
        <f>'Tab7'!X27-'Tab8'!X27</f>
        <v>-18081</v>
      </c>
      <c r="Y27" s="21">
        <f>'Tab7'!Y27-'Tab8'!Y27</f>
        <v>-12977</v>
      </c>
      <c r="Z27" s="21">
        <f>'Tab7'!Z27-'Tab8'!Z27</f>
        <v>-12542</v>
      </c>
      <c r="AA27" s="21">
        <f>'Tab7'!AA27-'Tab8'!AA27</f>
        <v>17408</v>
      </c>
    </row>
    <row r="28" spans="2:27" s="65" customFormat="1" ht="15" customHeight="1" x14ac:dyDescent="0.5">
      <c r="B28" s="64" t="s">
        <v>75</v>
      </c>
      <c r="C28" s="20" t="s">
        <v>163</v>
      </c>
      <c r="D28" s="21">
        <f>'Tab7'!D28-'Tab8'!D28</f>
        <v>0</v>
      </c>
      <c r="E28" s="21">
        <f>'Tab7'!E28-'Tab8'!E28</f>
        <v>0</v>
      </c>
      <c r="F28" s="21">
        <f>'Tab7'!F28-'Tab8'!F28</f>
        <v>0</v>
      </c>
      <c r="G28" s="21">
        <f>'Tab7'!G28-'Tab8'!G28</f>
        <v>0</v>
      </c>
      <c r="H28" s="21">
        <f>'Tab7'!H28-'Tab8'!H28</f>
        <v>0</v>
      </c>
      <c r="I28" s="21">
        <f>'Tab7'!I28-'Tab8'!I28</f>
        <v>0</v>
      </c>
      <c r="J28" s="21">
        <f>'Tab7'!J28-'Tab8'!J28</f>
        <v>0</v>
      </c>
      <c r="K28" s="21">
        <f>'Tab7'!K28-'Tab8'!K28</f>
        <v>0</v>
      </c>
      <c r="L28" s="21">
        <f>'Tab7'!L28-'Tab8'!L28</f>
        <v>0</v>
      </c>
      <c r="M28" s="21">
        <f>'Tab7'!M28-'Tab8'!M28</f>
        <v>0</v>
      </c>
      <c r="N28" s="21">
        <f>'Tab7'!N28-'Tab8'!N28</f>
        <v>0</v>
      </c>
      <c r="O28" s="21">
        <f>'Tab7'!O28-'Tab8'!O28</f>
        <v>0</v>
      </c>
      <c r="P28" s="21">
        <f>'Tab7'!P28-'Tab8'!P28</f>
        <v>0</v>
      </c>
      <c r="Q28" s="21">
        <f>'Tab7'!Q28-'Tab8'!Q28</f>
        <v>0</v>
      </c>
      <c r="R28" s="21">
        <f>'Tab7'!R28-'Tab8'!R28</f>
        <v>0</v>
      </c>
      <c r="S28" s="21">
        <f>'Tab7'!S28-'Tab8'!S28</f>
        <v>0</v>
      </c>
      <c r="T28" s="21">
        <f>'Tab7'!T28-'Tab8'!T28</f>
        <v>-139250</v>
      </c>
      <c r="U28" s="21">
        <f>'Tab7'!U28-'Tab8'!U28</f>
        <v>-163265</v>
      </c>
      <c r="V28" s="21">
        <f>'Tab7'!V28-'Tab8'!V28</f>
        <v>-181894</v>
      </c>
      <c r="W28" s="21">
        <f>'Tab7'!W28-'Tab8'!W28</f>
        <v>-184519</v>
      </c>
      <c r="X28" s="21">
        <f>'Tab7'!X28-'Tab8'!X28</f>
        <v>-196461</v>
      </c>
      <c r="Y28" s="21">
        <f>'Tab7'!Y28-'Tab8'!Y28</f>
        <v>-189578</v>
      </c>
      <c r="Z28" s="21">
        <f>'Tab7'!Z28-'Tab8'!Z28</f>
        <v>-215549</v>
      </c>
      <c r="AA28" s="21">
        <f>'Tab7'!AA28-'Tab8'!AA28</f>
        <v>-296283</v>
      </c>
    </row>
    <row r="29" spans="2:27" s="65" customFormat="1" ht="15" customHeight="1" x14ac:dyDescent="0.5">
      <c r="B29" s="64" t="s">
        <v>77</v>
      </c>
      <c r="C29" s="20" t="s">
        <v>116</v>
      </c>
      <c r="D29" s="21">
        <f>'Tab7'!D29-'Tab8'!D29</f>
        <v>0</v>
      </c>
      <c r="E29" s="21">
        <f>'Tab7'!E29-'Tab8'!E29</f>
        <v>0</v>
      </c>
      <c r="F29" s="21">
        <f>'Tab7'!F29-'Tab8'!F29</f>
        <v>0</v>
      </c>
      <c r="G29" s="21">
        <f>'Tab7'!G29-'Tab8'!G29</f>
        <v>0</v>
      </c>
      <c r="H29" s="21">
        <f>'Tab7'!H29-'Tab8'!H29</f>
        <v>0</v>
      </c>
      <c r="I29" s="21">
        <f>'Tab7'!I29-'Tab8'!I29</f>
        <v>0</v>
      </c>
      <c r="J29" s="21">
        <f>'Tab7'!J29-'Tab8'!J29</f>
        <v>0</v>
      </c>
      <c r="K29" s="21">
        <f>'Tab7'!K29-'Tab8'!K29</f>
        <v>0</v>
      </c>
      <c r="L29" s="21">
        <f>'Tab7'!L29-'Tab8'!L29</f>
        <v>0</v>
      </c>
      <c r="M29" s="21">
        <f>'Tab7'!M29-'Tab8'!M29</f>
        <v>0</v>
      </c>
      <c r="N29" s="21">
        <f>'Tab7'!N29-'Tab8'!N29</f>
        <v>0</v>
      </c>
      <c r="O29" s="21">
        <f>'Tab7'!O29-'Tab8'!O29</f>
        <v>0</v>
      </c>
      <c r="P29" s="21">
        <f>'Tab7'!P29-'Tab8'!P29</f>
        <v>0</v>
      </c>
      <c r="Q29" s="21">
        <f>'Tab7'!Q29-'Tab8'!Q29</f>
        <v>0</v>
      </c>
      <c r="R29" s="21">
        <f>'Tab7'!R29-'Tab8'!R29</f>
        <v>0</v>
      </c>
      <c r="S29" s="21">
        <f>'Tab7'!S29-'Tab8'!S29</f>
        <v>0</v>
      </c>
      <c r="T29" s="21">
        <f>'Tab7'!T29-'Tab8'!T29</f>
        <v>-422258</v>
      </c>
      <c r="U29" s="21">
        <f>'Tab7'!U29-'Tab8'!U29</f>
        <v>-489070</v>
      </c>
      <c r="V29" s="21">
        <f>'Tab7'!V29-'Tab8'!V29</f>
        <v>-606215</v>
      </c>
      <c r="W29" s="21">
        <f>'Tab7'!W29-'Tab8'!W29</f>
        <v>-558653</v>
      </c>
      <c r="X29" s="21">
        <f>'Tab7'!X29-'Tab8'!X29</f>
        <v>-584292</v>
      </c>
      <c r="Y29" s="21">
        <f>'Tab7'!Y29-'Tab8'!Y29</f>
        <v>-584606</v>
      </c>
      <c r="Z29" s="21">
        <f>'Tab7'!Z29-'Tab8'!Z29</f>
        <v>-587088</v>
      </c>
      <c r="AA29" s="21">
        <f>'Tab7'!AA29-'Tab8'!AA29</f>
        <v>-620223</v>
      </c>
    </row>
    <row r="30" spans="2:27" s="58" customFormat="1" ht="15" customHeight="1" x14ac:dyDescent="0.4">
      <c r="B30" s="61" t="s">
        <v>181</v>
      </c>
      <c r="C30" s="13" t="s">
        <v>164</v>
      </c>
      <c r="D30" s="10">
        <f>'Tab7'!D30-'Tab8'!D30</f>
        <v>0</v>
      </c>
      <c r="E30" s="10">
        <f>'Tab7'!E30-'Tab8'!E30</f>
        <v>0</v>
      </c>
      <c r="F30" s="10">
        <f>'Tab7'!F30-'Tab8'!F30</f>
        <v>0</v>
      </c>
      <c r="G30" s="10">
        <f>'Tab7'!G30-'Tab8'!G30</f>
        <v>0</v>
      </c>
      <c r="H30" s="10">
        <f>'Tab7'!H30-'Tab8'!H30</f>
        <v>0</v>
      </c>
      <c r="I30" s="10">
        <f>'Tab7'!I30-'Tab8'!I30</f>
        <v>0</v>
      </c>
      <c r="J30" s="10">
        <f>'Tab7'!J30-'Tab8'!J30</f>
        <v>0</v>
      </c>
      <c r="K30" s="10">
        <f>'Tab7'!K30-'Tab8'!K30</f>
        <v>0</v>
      </c>
      <c r="L30" s="10">
        <f>'Tab7'!L30-'Tab8'!L30</f>
        <v>0</v>
      </c>
      <c r="M30" s="10">
        <f>'Tab7'!M30-'Tab8'!M30</f>
        <v>0</v>
      </c>
      <c r="N30" s="10">
        <f>'Tab7'!N30-'Tab8'!N30</f>
        <v>0</v>
      </c>
      <c r="O30" s="10">
        <f>'Tab7'!O30-'Tab8'!O30</f>
        <v>0</v>
      </c>
      <c r="P30" s="10">
        <f>'Tab7'!P30-'Tab8'!P30</f>
        <v>0</v>
      </c>
      <c r="Q30" s="10">
        <f>'Tab7'!Q30-'Tab8'!Q30</f>
        <v>0</v>
      </c>
      <c r="R30" s="10">
        <f>'Tab7'!R30-'Tab8'!R30</f>
        <v>0</v>
      </c>
      <c r="S30" s="10">
        <f>'Tab7'!S30-'Tab8'!S30</f>
        <v>0</v>
      </c>
      <c r="T30" s="10">
        <f>'Tab7'!T30-'Tab8'!T30</f>
        <v>-68902</v>
      </c>
      <c r="U30" s="10">
        <f>'Tab7'!U30-'Tab8'!U30</f>
        <v>-74429</v>
      </c>
      <c r="V30" s="10">
        <f>'Tab7'!V30-'Tab8'!V30</f>
        <v>-66315</v>
      </c>
      <c r="W30" s="10">
        <f>'Tab7'!W30-'Tab8'!W30</f>
        <v>-72506</v>
      </c>
      <c r="X30" s="10">
        <f>'Tab7'!X30-'Tab8'!X30</f>
        <v>-68544</v>
      </c>
      <c r="Y30" s="10">
        <f>'Tab7'!Y30-'Tab8'!Y30</f>
        <v>-55700</v>
      </c>
      <c r="Z30" s="10">
        <f>'Tab7'!Z30-'Tab8'!Z30</f>
        <v>-55505</v>
      </c>
      <c r="AA30" s="10">
        <f>'Tab7'!AA30-'Tab8'!AA30</f>
        <v>-55159</v>
      </c>
    </row>
    <row r="31" spans="2:27" s="58" customFormat="1" ht="15" customHeight="1" x14ac:dyDescent="0.4">
      <c r="B31" s="61" t="s">
        <v>182</v>
      </c>
      <c r="C31" s="13" t="s">
        <v>165</v>
      </c>
      <c r="D31" s="10">
        <f>'Tab7'!D31-'Tab8'!D31</f>
        <v>0</v>
      </c>
      <c r="E31" s="10">
        <f>'Tab7'!E31-'Tab8'!E31</f>
        <v>0</v>
      </c>
      <c r="F31" s="10">
        <f>'Tab7'!F31-'Tab8'!F31</f>
        <v>0</v>
      </c>
      <c r="G31" s="10">
        <f>'Tab7'!G31-'Tab8'!G31</f>
        <v>0</v>
      </c>
      <c r="H31" s="10">
        <f>'Tab7'!H31-'Tab8'!H31</f>
        <v>0</v>
      </c>
      <c r="I31" s="10">
        <f>'Tab7'!I31-'Tab8'!I31</f>
        <v>0</v>
      </c>
      <c r="J31" s="10">
        <f>'Tab7'!J31-'Tab8'!J31</f>
        <v>0</v>
      </c>
      <c r="K31" s="10">
        <f>'Tab7'!K31-'Tab8'!K31</f>
        <v>0</v>
      </c>
      <c r="L31" s="10">
        <f>'Tab7'!L31-'Tab8'!L31</f>
        <v>0</v>
      </c>
      <c r="M31" s="10">
        <f>'Tab7'!M31-'Tab8'!M31</f>
        <v>0</v>
      </c>
      <c r="N31" s="10">
        <f>'Tab7'!N31-'Tab8'!N31</f>
        <v>0</v>
      </c>
      <c r="O31" s="10">
        <f>'Tab7'!O31-'Tab8'!O31</f>
        <v>0</v>
      </c>
      <c r="P31" s="10">
        <f>'Tab7'!P31-'Tab8'!P31</f>
        <v>0</v>
      </c>
      <c r="Q31" s="10">
        <f>'Tab7'!Q31-'Tab8'!Q31</f>
        <v>0</v>
      </c>
      <c r="R31" s="10">
        <f>'Tab7'!R31-'Tab8'!R31</f>
        <v>0</v>
      </c>
      <c r="S31" s="10">
        <f>'Tab7'!S31-'Tab8'!S31</f>
        <v>0</v>
      </c>
      <c r="T31" s="10">
        <f>'Tab7'!T31-'Tab8'!T31</f>
        <v>-161853</v>
      </c>
      <c r="U31" s="10">
        <f>'Tab7'!U31-'Tab8'!U31</f>
        <v>-137567</v>
      </c>
      <c r="V31" s="10">
        <f>'Tab7'!V31-'Tab8'!V31</f>
        <v>-149023</v>
      </c>
      <c r="W31" s="10">
        <f>'Tab7'!W31-'Tab8'!W31</f>
        <v>-149110</v>
      </c>
      <c r="X31" s="10">
        <f>'Tab7'!X31-'Tab8'!X31</f>
        <v>-188976</v>
      </c>
      <c r="Y31" s="10">
        <f>'Tab7'!Y31-'Tab8'!Y31</f>
        <v>-148892</v>
      </c>
      <c r="Z31" s="10">
        <f>'Tab7'!Z31-'Tab8'!Z31</f>
        <v>-165013</v>
      </c>
      <c r="AA31" s="10">
        <f>'Tab7'!AA31-'Tab8'!AA31</f>
        <v>-175824</v>
      </c>
    </row>
    <row r="32" spans="2:27" s="58" customFormat="1" ht="15" customHeight="1" x14ac:dyDescent="0.4">
      <c r="B32" s="61" t="s">
        <v>183</v>
      </c>
      <c r="C32" s="13" t="s">
        <v>119</v>
      </c>
      <c r="D32" s="10">
        <f>'Tab7'!D32-'Tab8'!D32</f>
        <v>0</v>
      </c>
      <c r="E32" s="10">
        <f>'Tab7'!E32-'Tab8'!E32</f>
        <v>0</v>
      </c>
      <c r="F32" s="10">
        <f>'Tab7'!F32-'Tab8'!F32</f>
        <v>0</v>
      </c>
      <c r="G32" s="10">
        <f>'Tab7'!G32-'Tab8'!G32</f>
        <v>0</v>
      </c>
      <c r="H32" s="10">
        <f>'Tab7'!H32-'Tab8'!H32</f>
        <v>0</v>
      </c>
      <c r="I32" s="10">
        <f>'Tab7'!I32-'Tab8'!I32</f>
        <v>0</v>
      </c>
      <c r="J32" s="10">
        <f>'Tab7'!J32-'Tab8'!J32</f>
        <v>0</v>
      </c>
      <c r="K32" s="10">
        <f>'Tab7'!K32-'Tab8'!K32</f>
        <v>0</v>
      </c>
      <c r="L32" s="10">
        <f>'Tab7'!L32-'Tab8'!L32</f>
        <v>0</v>
      </c>
      <c r="M32" s="10">
        <f>'Tab7'!M32-'Tab8'!M32</f>
        <v>0</v>
      </c>
      <c r="N32" s="10">
        <f>'Tab7'!N32-'Tab8'!N32</f>
        <v>0</v>
      </c>
      <c r="O32" s="10">
        <f>'Tab7'!O32-'Tab8'!O32</f>
        <v>0</v>
      </c>
      <c r="P32" s="10">
        <f>'Tab7'!P32-'Tab8'!P32</f>
        <v>0</v>
      </c>
      <c r="Q32" s="10">
        <f>'Tab7'!Q32-'Tab8'!Q32</f>
        <v>0</v>
      </c>
      <c r="R32" s="10">
        <f>'Tab7'!R32-'Tab8'!R32</f>
        <v>0</v>
      </c>
      <c r="S32" s="10">
        <f>'Tab7'!S32-'Tab8'!S32</f>
        <v>0</v>
      </c>
      <c r="T32" s="10">
        <f>'Tab7'!T32-'Tab8'!T32</f>
        <v>-191503</v>
      </c>
      <c r="U32" s="10">
        <f>'Tab7'!U32-'Tab8'!U32</f>
        <v>-277074</v>
      </c>
      <c r="V32" s="10">
        <f>'Tab7'!V32-'Tab8'!V32</f>
        <v>-390877</v>
      </c>
      <c r="W32" s="10">
        <f>'Tab7'!W32-'Tab8'!W32</f>
        <v>-337037</v>
      </c>
      <c r="X32" s="10">
        <f>'Tab7'!X32-'Tab8'!X32</f>
        <v>-326772</v>
      </c>
      <c r="Y32" s="10">
        <f>'Tab7'!Y32-'Tab8'!Y32</f>
        <v>-380014</v>
      </c>
      <c r="Z32" s="10">
        <f>'Tab7'!Z32-'Tab8'!Z32</f>
        <v>-366570</v>
      </c>
      <c r="AA32" s="10">
        <f>'Tab7'!AA32-'Tab8'!AA32</f>
        <v>-389240</v>
      </c>
    </row>
    <row r="33" spans="1:27" s="65" customFormat="1" ht="15" customHeight="1" x14ac:dyDescent="0.5">
      <c r="B33" s="64" t="s">
        <v>79</v>
      </c>
      <c r="C33" s="20" t="s">
        <v>166</v>
      </c>
      <c r="D33" s="21">
        <f>'Tab7'!D33-'Tab8'!D33</f>
        <v>0</v>
      </c>
      <c r="E33" s="21">
        <f>'Tab7'!E33-'Tab8'!E33</f>
        <v>0</v>
      </c>
      <c r="F33" s="21">
        <f>'Tab7'!F33-'Tab8'!F33</f>
        <v>0</v>
      </c>
      <c r="G33" s="21">
        <f>'Tab7'!G33-'Tab8'!G33</f>
        <v>0</v>
      </c>
      <c r="H33" s="21">
        <f>'Tab7'!H33-'Tab8'!H33</f>
        <v>0</v>
      </c>
      <c r="I33" s="21">
        <f>'Tab7'!I33-'Tab8'!I33</f>
        <v>0</v>
      </c>
      <c r="J33" s="21">
        <f>'Tab7'!J33-'Tab8'!J33</f>
        <v>0</v>
      </c>
      <c r="K33" s="21">
        <f>'Tab7'!K33-'Tab8'!K33</f>
        <v>0</v>
      </c>
      <c r="L33" s="21">
        <f>'Tab7'!L33-'Tab8'!L33</f>
        <v>0</v>
      </c>
      <c r="M33" s="21">
        <f>'Tab7'!M33-'Tab8'!M33</f>
        <v>0</v>
      </c>
      <c r="N33" s="21">
        <f>'Tab7'!N33-'Tab8'!N33</f>
        <v>0</v>
      </c>
      <c r="O33" s="21">
        <f>'Tab7'!O33-'Tab8'!O33</f>
        <v>0</v>
      </c>
      <c r="P33" s="21">
        <f>'Tab7'!P33-'Tab8'!P33</f>
        <v>0</v>
      </c>
      <c r="Q33" s="21">
        <f>'Tab7'!Q33-'Tab8'!Q33</f>
        <v>0</v>
      </c>
      <c r="R33" s="21">
        <f>'Tab7'!R33-'Tab8'!R33</f>
        <v>0</v>
      </c>
      <c r="S33" s="21">
        <f>'Tab7'!S33-'Tab8'!S33</f>
        <v>0</v>
      </c>
      <c r="T33" s="21">
        <f>'Tab7'!T33-'Tab8'!T33</f>
        <v>-219102</v>
      </c>
      <c r="U33" s="21">
        <f>'Tab7'!U33-'Tab8'!U33</f>
        <v>-260937</v>
      </c>
      <c r="V33" s="21">
        <f>'Tab7'!V33-'Tab8'!V33</f>
        <v>-295699</v>
      </c>
      <c r="W33" s="21">
        <f>'Tab7'!W33-'Tab8'!W33</f>
        <v>-346953</v>
      </c>
      <c r="X33" s="21">
        <f>'Tab7'!X33-'Tab8'!X33</f>
        <v>-385315</v>
      </c>
      <c r="Y33" s="21">
        <f>'Tab7'!Y33-'Tab8'!Y33</f>
        <v>-436112</v>
      </c>
      <c r="Z33" s="21">
        <f>'Tab7'!Z33-'Tab8'!Z33</f>
        <v>-474329</v>
      </c>
      <c r="AA33" s="21">
        <f>'Tab7'!AA33-'Tab8'!AA33</f>
        <v>-527298</v>
      </c>
    </row>
    <row r="34" spans="1:27" s="63" customFormat="1" ht="15" customHeight="1" x14ac:dyDescent="0.5">
      <c r="B34" s="62" t="s">
        <v>84</v>
      </c>
      <c r="C34" s="18" t="s">
        <v>167</v>
      </c>
      <c r="D34" s="19">
        <f>'Tab7'!D34-'Tab8'!D34</f>
        <v>0</v>
      </c>
      <c r="E34" s="19">
        <f>'Tab7'!E34-'Tab8'!E34</f>
        <v>0</v>
      </c>
      <c r="F34" s="19">
        <f>'Tab7'!F34-'Tab8'!F34</f>
        <v>0</v>
      </c>
      <c r="G34" s="19">
        <f>'Tab7'!G34-'Tab8'!G34</f>
        <v>0</v>
      </c>
      <c r="H34" s="19">
        <f>'Tab7'!H34-'Tab8'!H34</f>
        <v>0</v>
      </c>
      <c r="I34" s="19">
        <f>'Tab7'!I34-'Tab8'!I34</f>
        <v>0</v>
      </c>
      <c r="J34" s="19">
        <f>'Tab7'!J34-'Tab8'!J34</f>
        <v>0</v>
      </c>
      <c r="K34" s="19">
        <f>'Tab7'!K34-'Tab8'!K34</f>
        <v>0</v>
      </c>
      <c r="L34" s="19">
        <f>'Tab7'!L34-'Tab8'!L34</f>
        <v>0</v>
      </c>
      <c r="M34" s="19">
        <f>'Tab7'!M34-'Tab8'!M34</f>
        <v>0</v>
      </c>
      <c r="N34" s="19">
        <f>'Tab7'!N34-'Tab8'!N34</f>
        <v>0</v>
      </c>
      <c r="O34" s="19">
        <f>'Tab7'!O34-'Tab8'!O34</f>
        <v>0</v>
      </c>
      <c r="P34" s="19">
        <f>'Tab7'!P34-'Tab8'!P34</f>
        <v>0</v>
      </c>
      <c r="Q34" s="19">
        <f>'Tab7'!Q34-'Tab8'!Q34</f>
        <v>0</v>
      </c>
      <c r="R34" s="19">
        <f>'Tab7'!R34-'Tab8'!R34</f>
        <v>0</v>
      </c>
      <c r="S34" s="19">
        <f>'Tab7'!S34-'Tab8'!S34</f>
        <v>0</v>
      </c>
      <c r="T34" s="19">
        <f>'Tab7'!T34-'Tab8'!T34</f>
        <v>-126351</v>
      </c>
      <c r="U34" s="19">
        <f>'Tab7'!U34-'Tab8'!U34</f>
        <v>-149773</v>
      </c>
      <c r="V34" s="19">
        <f>'Tab7'!V34-'Tab8'!V34</f>
        <v>-163737</v>
      </c>
      <c r="W34" s="19">
        <f>'Tab7'!W34-'Tab8'!W34</f>
        <v>-172961</v>
      </c>
      <c r="X34" s="19">
        <f>'Tab7'!X34-'Tab8'!X34</f>
        <v>-166362</v>
      </c>
      <c r="Y34" s="19">
        <f>'Tab7'!Y34-'Tab8'!Y34</f>
        <v>-157179</v>
      </c>
      <c r="Z34" s="19">
        <f>'Tab7'!Z34-'Tab8'!Z34</f>
        <v>-171217</v>
      </c>
      <c r="AA34" s="19">
        <f>'Tab7'!AA34-'Tab8'!AA34</f>
        <v>-186273</v>
      </c>
    </row>
    <row r="35" spans="1:27" s="65" customFormat="1" ht="15" customHeight="1" x14ac:dyDescent="0.5">
      <c r="B35" s="64" t="s">
        <v>184</v>
      </c>
      <c r="C35" s="20" t="s">
        <v>168</v>
      </c>
      <c r="D35" s="21">
        <f>'Tab7'!D35-'Tab8'!D35</f>
        <v>0</v>
      </c>
      <c r="E35" s="21">
        <f>'Tab7'!E35-'Tab8'!E35</f>
        <v>0</v>
      </c>
      <c r="F35" s="21">
        <f>'Tab7'!F35-'Tab8'!F35</f>
        <v>0</v>
      </c>
      <c r="G35" s="21">
        <f>'Tab7'!G35-'Tab8'!G35</f>
        <v>0</v>
      </c>
      <c r="H35" s="21">
        <f>'Tab7'!H35-'Tab8'!H35</f>
        <v>0</v>
      </c>
      <c r="I35" s="21">
        <f>'Tab7'!I35-'Tab8'!I35</f>
        <v>0</v>
      </c>
      <c r="J35" s="21">
        <f>'Tab7'!J35-'Tab8'!J35</f>
        <v>0</v>
      </c>
      <c r="K35" s="21">
        <f>'Tab7'!K35-'Tab8'!K35</f>
        <v>0</v>
      </c>
      <c r="L35" s="21">
        <f>'Tab7'!L35-'Tab8'!L35</f>
        <v>0</v>
      </c>
      <c r="M35" s="21">
        <f>'Tab7'!M35-'Tab8'!M35</f>
        <v>0</v>
      </c>
      <c r="N35" s="21">
        <f>'Tab7'!N35-'Tab8'!N35</f>
        <v>0</v>
      </c>
      <c r="O35" s="21">
        <f>'Tab7'!O35-'Tab8'!O35</f>
        <v>0</v>
      </c>
      <c r="P35" s="21">
        <f>'Tab7'!P35-'Tab8'!P35</f>
        <v>0</v>
      </c>
      <c r="Q35" s="21">
        <f>'Tab7'!Q35-'Tab8'!Q35</f>
        <v>0</v>
      </c>
      <c r="R35" s="21">
        <f>'Tab7'!R35-'Tab8'!R35</f>
        <v>0</v>
      </c>
      <c r="S35" s="21">
        <f>'Tab7'!S35-'Tab8'!S35</f>
        <v>0</v>
      </c>
      <c r="T35" s="21">
        <f>'Tab7'!T35-'Tab8'!T35</f>
        <v>-40096</v>
      </c>
      <c r="U35" s="21">
        <f>'Tab7'!U35-'Tab8'!U35</f>
        <v>-46826</v>
      </c>
      <c r="V35" s="21">
        <f>'Tab7'!V35-'Tab8'!V35</f>
        <v>-33752</v>
      </c>
      <c r="W35" s="21">
        <f>'Tab7'!W35-'Tab8'!W35</f>
        <v>-40861</v>
      </c>
      <c r="X35" s="21">
        <f>'Tab7'!X35-'Tab8'!X35</f>
        <v>-44553</v>
      </c>
      <c r="Y35" s="21">
        <f>'Tab7'!Y35-'Tab8'!Y35</f>
        <v>-38536</v>
      </c>
      <c r="Z35" s="21">
        <f>'Tab7'!Z35-'Tab8'!Z35</f>
        <v>-42028</v>
      </c>
      <c r="AA35" s="21">
        <f>'Tab7'!AA35-'Tab8'!AA35</f>
        <v>-41851</v>
      </c>
    </row>
    <row r="36" spans="1:27" s="65" customFormat="1" ht="15" customHeight="1" x14ac:dyDescent="0.5">
      <c r="B36" s="64" t="s">
        <v>185</v>
      </c>
      <c r="C36" s="20" t="s">
        <v>74</v>
      </c>
      <c r="D36" s="21">
        <f>'Tab7'!D36-'Tab8'!D36</f>
        <v>0</v>
      </c>
      <c r="E36" s="21">
        <f>'Tab7'!E36-'Tab8'!E36</f>
        <v>0</v>
      </c>
      <c r="F36" s="21">
        <f>'Tab7'!F36-'Tab8'!F36</f>
        <v>0</v>
      </c>
      <c r="G36" s="21">
        <f>'Tab7'!G36-'Tab8'!G36</f>
        <v>0</v>
      </c>
      <c r="H36" s="21">
        <f>'Tab7'!H36-'Tab8'!H36</f>
        <v>0</v>
      </c>
      <c r="I36" s="21">
        <f>'Tab7'!I36-'Tab8'!I36</f>
        <v>0</v>
      </c>
      <c r="J36" s="21">
        <f>'Tab7'!J36-'Tab8'!J36</f>
        <v>0</v>
      </c>
      <c r="K36" s="21">
        <f>'Tab7'!K36-'Tab8'!K36</f>
        <v>0</v>
      </c>
      <c r="L36" s="21">
        <f>'Tab7'!L36-'Tab8'!L36</f>
        <v>0</v>
      </c>
      <c r="M36" s="21">
        <f>'Tab7'!M36-'Tab8'!M36</f>
        <v>0</v>
      </c>
      <c r="N36" s="21">
        <f>'Tab7'!N36-'Tab8'!N36</f>
        <v>0</v>
      </c>
      <c r="O36" s="21">
        <f>'Tab7'!O36-'Tab8'!O36</f>
        <v>0</v>
      </c>
      <c r="P36" s="21">
        <f>'Tab7'!P36-'Tab8'!P36</f>
        <v>0</v>
      </c>
      <c r="Q36" s="21">
        <f>'Tab7'!Q36-'Tab8'!Q36</f>
        <v>0</v>
      </c>
      <c r="R36" s="21">
        <f>'Tab7'!R36-'Tab8'!R36</f>
        <v>0</v>
      </c>
      <c r="S36" s="21">
        <f>'Tab7'!S36-'Tab8'!S36</f>
        <v>0</v>
      </c>
      <c r="T36" s="21">
        <f>'Tab7'!T36-'Tab8'!T36</f>
        <v>-24933</v>
      </c>
      <c r="U36" s="21">
        <f>'Tab7'!U36-'Tab8'!U36</f>
        <v>-37390</v>
      </c>
      <c r="V36" s="21">
        <f>'Tab7'!V36-'Tab8'!V36</f>
        <v>-42415</v>
      </c>
      <c r="W36" s="21">
        <f>'Tab7'!W36-'Tab8'!W36</f>
        <v>-42661</v>
      </c>
      <c r="X36" s="21">
        <f>'Tab7'!X36-'Tab8'!X36</f>
        <v>-46706</v>
      </c>
      <c r="Y36" s="21">
        <f>'Tab7'!Y36-'Tab8'!Y36</f>
        <v>-42610</v>
      </c>
      <c r="Z36" s="21">
        <f>'Tab7'!Z36-'Tab8'!Z36</f>
        <v>-41743</v>
      </c>
      <c r="AA36" s="21">
        <f>'Tab7'!AA36-'Tab8'!AA36</f>
        <v>-43614</v>
      </c>
    </row>
    <row r="37" spans="1:27" s="65" customFormat="1" ht="15" customHeight="1" x14ac:dyDescent="0.5">
      <c r="B37" s="64" t="s">
        <v>186</v>
      </c>
      <c r="C37" s="20" t="s">
        <v>169</v>
      </c>
      <c r="D37" s="21">
        <f>'Tab7'!D37-'Tab8'!D37</f>
        <v>0</v>
      </c>
      <c r="E37" s="21">
        <f>'Tab7'!E37-'Tab8'!E37</f>
        <v>0</v>
      </c>
      <c r="F37" s="21">
        <f>'Tab7'!F37-'Tab8'!F37</f>
        <v>0</v>
      </c>
      <c r="G37" s="21">
        <f>'Tab7'!G37-'Tab8'!G37</f>
        <v>0</v>
      </c>
      <c r="H37" s="21">
        <f>'Tab7'!H37-'Tab8'!H37</f>
        <v>0</v>
      </c>
      <c r="I37" s="21">
        <f>'Tab7'!I37-'Tab8'!I37</f>
        <v>0</v>
      </c>
      <c r="J37" s="21">
        <f>'Tab7'!J37-'Tab8'!J37</f>
        <v>0</v>
      </c>
      <c r="K37" s="21">
        <f>'Tab7'!K37-'Tab8'!K37</f>
        <v>0</v>
      </c>
      <c r="L37" s="21">
        <f>'Tab7'!L37-'Tab8'!L37</f>
        <v>0</v>
      </c>
      <c r="M37" s="21">
        <f>'Tab7'!M37-'Tab8'!M37</f>
        <v>0</v>
      </c>
      <c r="N37" s="21">
        <f>'Tab7'!N37-'Tab8'!N37</f>
        <v>0</v>
      </c>
      <c r="O37" s="21">
        <f>'Tab7'!O37-'Tab8'!O37</f>
        <v>0</v>
      </c>
      <c r="P37" s="21">
        <f>'Tab7'!P37-'Tab8'!P37</f>
        <v>0</v>
      </c>
      <c r="Q37" s="21">
        <f>'Tab7'!Q37-'Tab8'!Q37</f>
        <v>0</v>
      </c>
      <c r="R37" s="21">
        <f>'Tab7'!R37-'Tab8'!R37</f>
        <v>0</v>
      </c>
      <c r="S37" s="21">
        <f>'Tab7'!S37-'Tab8'!S37</f>
        <v>0</v>
      </c>
      <c r="T37" s="21">
        <f>'Tab7'!T37-'Tab8'!T37</f>
        <v>-26657</v>
      </c>
      <c r="U37" s="21">
        <f>'Tab7'!U37-'Tab8'!U37</f>
        <v>-36537</v>
      </c>
      <c r="V37" s="21">
        <f>'Tab7'!V37-'Tab8'!V37</f>
        <v>-38266</v>
      </c>
      <c r="W37" s="21">
        <f>'Tab7'!W37-'Tab8'!W37</f>
        <v>-35763</v>
      </c>
      <c r="X37" s="21">
        <f>'Tab7'!X37-'Tab8'!X37</f>
        <v>-39293</v>
      </c>
      <c r="Y37" s="21">
        <f>'Tab7'!Y37-'Tab8'!Y37</f>
        <v>-40536</v>
      </c>
      <c r="Z37" s="21">
        <f>'Tab7'!Z37-'Tab8'!Z37</f>
        <v>-46792</v>
      </c>
      <c r="AA37" s="21">
        <f>'Tab7'!AA37-'Tab8'!AA37</f>
        <v>-48835</v>
      </c>
    </row>
    <row r="38" spans="1:27" s="65" customFormat="1" ht="15" customHeight="1" x14ac:dyDescent="0.5">
      <c r="B38" s="64" t="s">
        <v>187</v>
      </c>
      <c r="C38" s="20" t="s">
        <v>170</v>
      </c>
      <c r="D38" s="21">
        <f>'Tab7'!D38-'Tab8'!D38</f>
        <v>0</v>
      </c>
      <c r="E38" s="21">
        <f>'Tab7'!E38-'Tab8'!E38</f>
        <v>0</v>
      </c>
      <c r="F38" s="21">
        <f>'Tab7'!F38-'Tab8'!F38</f>
        <v>0</v>
      </c>
      <c r="G38" s="21">
        <f>'Tab7'!G38-'Tab8'!G38</f>
        <v>0</v>
      </c>
      <c r="H38" s="21">
        <f>'Tab7'!H38-'Tab8'!H38</f>
        <v>0</v>
      </c>
      <c r="I38" s="21">
        <f>'Tab7'!I38-'Tab8'!I38</f>
        <v>0</v>
      </c>
      <c r="J38" s="21">
        <f>'Tab7'!J38-'Tab8'!J38</f>
        <v>0</v>
      </c>
      <c r="K38" s="21">
        <f>'Tab7'!K38-'Tab8'!K38</f>
        <v>0</v>
      </c>
      <c r="L38" s="21">
        <f>'Tab7'!L38-'Tab8'!L38</f>
        <v>0</v>
      </c>
      <c r="M38" s="21">
        <f>'Tab7'!M38-'Tab8'!M38</f>
        <v>0</v>
      </c>
      <c r="N38" s="21">
        <f>'Tab7'!N38-'Tab8'!N38</f>
        <v>0</v>
      </c>
      <c r="O38" s="21">
        <f>'Tab7'!O38-'Tab8'!O38</f>
        <v>0</v>
      </c>
      <c r="P38" s="21">
        <f>'Tab7'!P38-'Tab8'!P38</f>
        <v>0</v>
      </c>
      <c r="Q38" s="21">
        <f>'Tab7'!Q38-'Tab8'!Q38</f>
        <v>0</v>
      </c>
      <c r="R38" s="21">
        <f>'Tab7'!R38-'Tab8'!R38</f>
        <v>0</v>
      </c>
      <c r="S38" s="21">
        <f>'Tab7'!S38-'Tab8'!S38</f>
        <v>0</v>
      </c>
      <c r="T38" s="21">
        <f>'Tab7'!T38-'Tab8'!T38</f>
        <v>-34665</v>
      </c>
      <c r="U38" s="21">
        <f>'Tab7'!U38-'Tab8'!U38</f>
        <v>-29020</v>
      </c>
      <c r="V38" s="21">
        <f>'Tab7'!V38-'Tab8'!V38</f>
        <v>-49304</v>
      </c>
      <c r="W38" s="21">
        <f>'Tab7'!W38-'Tab8'!W38</f>
        <v>-53676</v>
      </c>
      <c r="X38" s="21">
        <f>'Tab7'!X38-'Tab8'!X38</f>
        <v>-35810</v>
      </c>
      <c r="Y38" s="21">
        <f>'Tab7'!Y38-'Tab8'!Y38</f>
        <v>-35497</v>
      </c>
      <c r="Z38" s="21">
        <f>'Tab7'!Z38-'Tab8'!Z38</f>
        <v>-40654</v>
      </c>
      <c r="AA38" s="21">
        <f>'Tab7'!AA38-'Tab8'!AA38</f>
        <v>-51973</v>
      </c>
    </row>
    <row r="39" spans="1:27" s="68" customFormat="1" ht="15" customHeight="1" thickBot="1" x14ac:dyDescent="0.45">
      <c r="B39" s="86" t="s">
        <v>112</v>
      </c>
      <c r="C39" s="100" t="s">
        <v>83</v>
      </c>
      <c r="D39" s="101">
        <f>'Tab7'!D39-'Tab8'!D39</f>
        <v>0</v>
      </c>
      <c r="E39" s="101">
        <f>'Tab7'!E39-'Tab8'!E39</f>
        <v>0</v>
      </c>
      <c r="F39" s="101">
        <f>'Tab7'!F39-'Tab8'!F39</f>
        <v>0</v>
      </c>
      <c r="G39" s="101">
        <f>'Tab7'!G39-'Tab8'!G39</f>
        <v>0</v>
      </c>
      <c r="H39" s="101">
        <f>'Tab7'!H39-'Tab8'!H39</f>
        <v>0</v>
      </c>
      <c r="I39" s="101">
        <f>'Tab7'!I39-'Tab8'!I39</f>
        <v>0</v>
      </c>
      <c r="J39" s="101">
        <f>'Tab7'!J39-'Tab8'!J39</f>
        <v>0</v>
      </c>
      <c r="K39" s="101">
        <f>'Tab7'!K39-'Tab8'!K39</f>
        <v>0</v>
      </c>
      <c r="L39" s="101">
        <f>'Tab7'!L39-'Tab8'!L39</f>
        <v>0</v>
      </c>
      <c r="M39" s="101">
        <f>'Tab7'!M39-'Tab8'!M39</f>
        <v>0</v>
      </c>
      <c r="N39" s="101">
        <f>'Tab7'!N39-'Tab8'!N39</f>
        <v>0</v>
      </c>
      <c r="O39" s="101">
        <f>'Tab7'!O39-'Tab8'!O39</f>
        <v>0</v>
      </c>
      <c r="P39" s="101">
        <f>'Tab7'!P39-'Tab8'!P39</f>
        <v>0</v>
      </c>
      <c r="Q39" s="101">
        <f>'Tab7'!Q39-'Tab8'!Q39</f>
        <v>0</v>
      </c>
      <c r="R39" s="101">
        <f>'Tab7'!R39-'Tab8'!R39</f>
        <v>0</v>
      </c>
      <c r="S39" s="101">
        <f>'Tab7'!S39-'Tab8'!S39</f>
        <v>0</v>
      </c>
      <c r="T39" s="101">
        <f>'Tab7'!T39-'Tab8'!T39</f>
        <v>-480850</v>
      </c>
      <c r="U39" s="101">
        <f>'Tab7'!U39-'Tab8'!U39</f>
        <v>-460965</v>
      </c>
      <c r="V39" s="101">
        <f>'Tab7'!V39-'Tab8'!V39</f>
        <v>-521295</v>
      </c>
      <c r="W39" s="101">
        <f>'Tab7'!W39-'Tab8'!W39</f>
        <v>-391685</v>
      </c>
      <c r="X39" s="101">
        <f>'Tab7'!X39-'Tab8'!X39</f>
        <v>-177853</v>
      </c>
      <c r="Y39" s="101">
        <f>'Tab7'!Y39-'Tab8'!Y39</f>
        <v>287087</v>
      </c>
      <c r="Z39" s="101">
        <f>'Tab7'!Z39-'Tab8'!Z39</f>
        <v>346669</v>
      </c>
      <c r="AA39" s="101">
        <f>'Tab7'!AA39-'Tab8'!AA39</f>
        <v>-590508</v>
      </c>
    </row>
    <row r="40" spans="1:27" s="60" customFormat="1" ht="15" customHeight="1" thickTop="1" x14ac:dyDescent="0.45">
      <c r="C40" s="37"/>
      <c r="D40" s="38"/>
      <c r="E40" s="38"/>
      <c r="F40" s="38"/>
      <c r="G40" s="38"/>
      <c r="H40" s="38"/>
      <c r="I40" s="38"/>
      <c r="J40" s="38"/>
      <c r="K40" s="38"/>
      <c r="L40" s="38"/>
      <c r="M40" s="38"/>
      <c r="N40" s="38"/>
      <c r="O40" s="38"/>
      <c r="P40" s="38"/>
      <c r="Q40" s="38"/>
      <c r="R40" s="38"/>
      <c r="S40" s="38"/>
      <c r="T40" s="38">
        <f>T39-SUM(T34,T18,T17,T7)</f>
        <v>0</v>
      </c>
      <c r="U40" s="38">
        <f>U39-SUM(U34,U18,U17,U7)</f>
        <v>0</v>
      </c>
      <c r="V40" s="38">
        <f>V39-SUM(V34,V18,V17,V7)</f>
        <v>0</v>
      </c>
      <c r="W40" s="38">
        <f>W39-SUM(W34,W18,W17,W7)</f>
        <v>0</v>
      </c>
      <c r="X40" s="38">
        <f>X39-SUM(X34,X18,X17,X7)</f>
        <v>0</v>
      </c>
      <c r="Y40" s="38">
        <f t="shared" ref="Y40:Z40" si="2">Y39-SUM(Y34,Y18,Y17,Y7)</f>
        <v>0</v>
      </c>
      <c r="Z40" s="38">
        <f t="shared" si="2"/>
        <v>0</v>
      </c>
      <c r="AA40" s="38">
        <f t="shared" ref="AA40" si="3">AA39-SUM(AA34,AA18,AA17,AA7)</f>
        <v>0</v>
      </c>
    </row>
    <row r="42" spans="1:27" ht="15" customHeight="1" x14ac:dyDescent="0.5">
      <c r="B42" s="64"/>
      <c r="C42" s="62" t="s">
        <v>383</v>
      </c>
      <c r="D42" s="62"/>
      <c r="E42" s="64"/>
      <c r="F42" s="64"/>
      <c r="G42" s="64"/>
      <c r="H42" s="64"/>
      <c r="I42" s="64"/>
      <c r="J42" s="64"/>
      <c r="K42" s="64"/>
      <c r="L42" s="64"/>
      <c r="M42" s="64"/>
      <c r="N42" s="64"/>
      <c r="O42" s="64"/>
      <c r="P42" s="64"/>
      <c r="Q42" s="64"/>
      <c r="R42" s="64"/>
      <c r="S42" s="64"/>
      <c r="T42" s="64"/>
      <c r="U42" s="64"/>
      <c r="V42" s="64"/>
      <c r="W42" s="64"/>
      <c r="X42" s="64"/>
      <c r="Y42" s="64"/>
      <c r="Z42" s="64"/>
      <c r="AA42" s="64"/>
    </row>
    <row r="43" spans="1:27" ht="15" customHeight="1" x14ac:dyDescent="0.5">
      <c r="B43" s="64"/>
      <c r="C43" s="62" t="s">
        <v>382</v>
      </c>
      <c r="D43" s="62"/>
      <c r="E43" s="64"/>
      <c r="F43" s="64"/>
      <c r="G43" s="64"/>
      <c r="H43" s="64"/>
      <c r="I43" s="64"/>
      <c r="J43" s="64"/>
      <c r="K43" s="64"/>
      <c r="L43" s="64"/>
      <c r="M43" s="64"/>
      <c r="N43" s="64"/>
      <c r="O43" s="64"/>
      <c r="P43" s="64"/>
      <c r="Q43" s="64"/>
      <c r="R43" s="64"/>
      <c r="S43" s="64"/>
      <c r="T43" s="64"/>
      <c r="U43" s="64"/>
      <c r="V43" s="64"/>
      <c r="W43" s="64"/>
      <c r="X43" s="64"/>
      <c r="Y43" s="64"/>
      <c r="Z43" s="64"/>
      <c r="AA43" s="64"/>
    </row>
    <row r="44" spans="1:27" s="96" customFormat="1" ht="15" customHeight="1" thickBot="1" x14ac:dyDescent="0.5">
      <c r="B44" s="79"/>
      <c r="C44" s="95" t="s">
        <v>435</v>
      </c>
      <c r="D44" s="99">
        <v>1999</v>
      </c>
      <c r="E44" s="99">
        <f t="shared" ref="E44:X44" si="4">+D44+1</f>
        <v>2000</v>
      </c>
      <c r="F44" s="99">
        <f t="shared" si="4"/>
        <v>2001</v>
      </c>
      <c r="G44" s="99">
        <f t="shared" si="4"/>
        <v>2002</v>
      </c>
      <c r="H44" s="99">
        <f t="shared" si="4"/>
        <v>2003</v>
      </c>
      <c r="I44" s="99">
        <f t="shared" si="4"/>
        <v>2004</v>
      </c>
      <c r="J44" s="99">
        <f t="shared" si="4"/>
        <v>2005</v>
      </c>
      <c r="K44" s="99">
        <f t="shared" si="4"/>
        <v>2006</v>
      </c>
      <c r="L44" s="99">
        <f t="shared" si="4"/>
        <v>2007</v>
      </c>
      <c r="M44" s="99">
        <f t="shared" si="4"/>
        <v>2008</v>
      </c>
      <c r="N44" s="99">
        <f t="shared" si="4"/>
        <v>2009</v>
      </c>
      <c r="O44" s="99">
        <f t="shared" si="4"/>
        <v>2010</v>
      </c>
      <c r="P44" s="99">
        <f t="shared" si="4"/>
        <v>2011</v>
      </c>
      <c r="Q44" s="99">
        <f t="shared" si="4"/>
        <v>2012</v>
      </c>
      <c r="R44" s="99">
        <f t="shared" si="4"/>
        <v>2013</v>
      </c>
      <c r="S44" s="99">
        <f t="shared" si="4"/>
        <v>2014</v>
      </c>
      <c r="T44" s="99">
        <f t="shared" si="4"/>
        <v>2015</v>
      </c>
      <c r="U44" s="99">
        <f t="shared" si="4"/>
        <v>2016</v>
      </c>
      <c r="V44" s="99">
        <f t="shared" si="4"/>
        <v>2017</v>
      </c>
      <c r="W44" s="99">
        <f t="shared" si="4"/>
        <v>2018</v>
      </c>
      <c r="X44" s="99">
        <f t="shared" si="4"/>
        <v>2019</v>
      </c>
      <c r="Y44" s="99">
        <f t="shared" ref="Y44:AA44" si="5">+X44+1</f>
        <v>2020</v>
      </c>
      <c r="Z44" s="99">
        <f t="shared" si="5"/>
        <v>2021</v>
      </c>
      <c r="AA44" s="99">
        <f t="shared" si="5"/>
        <v>2022</v>
      </c>
    </row>
    <row r="45" spans="1:27" ht="15" customHeight="1" thickTop="1" x14ac:dyDescent="0.5">
      <c r="A45" s="68"/>
      <c r="B45" s="96" t="s">
        <v>0</v>
      </c>
      <c r="C45" s="96" t="s">
        <v>1</v>
      </c>
      <c r="D45" s="67"/>
      <c r="E45" s="64"/>
      <c r="F45" s="64"/>
      <c r="G45" s="64"/>
      <c r="H45" s="64"/>
      <c r="I45" s="64"/>
      <c r="J45" s="64"/>
      <c r="K45" s="64"/>
      <c r="L45" s="64"/>
      <c r="M45" s="64"/>
      <c r="N45" s="64"/>
      <c r="O45" s="64"/>
      <c r="P45" s="64"/>
      <c r="Q45" s="64"/>
      <c r="R45" s="64"/>
      <c r="S45" s="64"/>
      <c r="T45" s="64"/>
      <c r="U45" s="64"/>
      <c r="V45" s="64"/>
      <c r="W45" s="64"/>
      <c r="X45" s="64"/>
      <c r="Y45" s="64"/>
      <c r="Z45" s="64"/>
      <c r="AA45" s="64"/>
    </row>
    <row r="46" spans="1:27" s="63" customFormat="1" ht="15" customHeight="1" x14ac:dyDescent="0.5">
      <c r="B46" s="62" t="s">
        <v>47</v>
      </c>
      <c r="C46" s="18" t="s">
        <v>143</v>
      </c>
      <c r="D46" s="19">
        <f>'Tab7'!D46-'Tab8'!D47</f>
        <v>0</v>
      </c>
      <c r="E46" s="19">
        <f>'Tab7'!E46-'Tab8'!E47</f>
        <v>0</v>
      </c>
      <c r="F46" s="19">
        <f>'Tab7'!F46-'Tab8'!F47</f>
        <v>0</v>
      </c>
      <c r="G46" s="19">
        <f>'Tab7'!G46-'Tab8'!G47</f>
        <v>0</v>
      </c>
      <c r="H46" s="19">
        <f>'Tab7'!H46-'Tab8'!H47</f>
        <v>0</v>
      </c>
      <c r="I46" s="19">
        <f>'Tab7'!I46-'Tab8'!I47</f>
        <v>0</v>
      </c>
      <c r="J46" s="19">
        <f>'Tab7'!J46-'Tab8'!J47</f>
        <v>0</v>
      </c>
      <c r="K46" s="19">
        <f>'Tab7'!K46-'Tab8'!K47</f>
        <v>0</v>
      </c>
      <c r="L46" s="19">
        <f>'Tab7'!L46-'Tab8'!L47</f>
        <v>0</v>
      </c>
      <c r="M46" s="19">
        <f>'Tab7'!M46-'Tab8'!M47</f>
        <v>0</v>
      </c>
      <c r="N46" s="19">
        <f>'Tab7'!N46-'Tab8'!N47</f>
        <v>0</v>
      </c>
      <c r="O46" s="19">
        <f>'Tab7'!O46-'Tab8'!O47</f>
        <v>0</v>
      </c>
      <c r="P46" s="19">
        <f>'Tab7'!P46-'Tab8'!P47</f>
        <v>0</v>
      </c>
      <c r="Q46" s="19">
        <f>'Tab7'!Q46-'Tab8'!Q47</f>
        <v>0</v>
      </c>
      <c r="R46" s="19">
        <f>'Tab7'!R46-'Tab8'!R47</f>
        <v>0</v>
      </c>
      <c r="S46" s="19">
        <f>'Tab7'!S46-'Tab8'!S47</f>
        <v>0</v>
      </c>
      <c r="T46" s="19">
        <f>'Tab7'!T46-'Tab8'!T47</f>
        <v>288342</v>
      </c>
      <c r="U46" s="19">
        <f>'Tab7'!U46-'Tab8'!U47</f>
        <v>305487</v>
      </c>
      <c r="V46" s="19">
        <f>'Tab7'!V46-'Tab8'!V47</f>
        <v>277540.257372347</v>
      </c>
      <c r="W46" s="19">
        <f>'Tab7'!W46-'Tab8'!W47</f>
        <v>335825.06727868837</v>
      </c>
      <c r="X46" s="19">
        <f>'Tab7'!X46-'Tab8'!X47</f>
        <v>321649.06342349708</v>
      </c>
      <c r="Y46" s="19">
        <f>'Tab7'!Y46-'Tab8'!Y47</f>
        <v>262093.80437619725</v>
      </c>
      <c r="Z46" s="19">
        <f>'Tab7'!Z46-'Tab8'!Z47</f>
        <v>330508.6896904587</v>
      </c>
      <c r="AA46" s="19">
        <f>'Tab7'!AA46-'Tab8'!AA47</f>
        <v>344520.80668041727</v>
      </c>
    </row>
    <row r="47" spans="1:27" s="65" customFormat="1" ht="15" customHeight="1" x14ac:dyDescent="0.5">
      <c r="B47" s="64" t="s">
        <v>49</v>
      </c>
      <c r="C47" s="20" t="s">
        <v>144</v>
      </c>
      <c r="D47" s="21">
        <f>'Tab7'!D47-'Tab8'!D48</f>
        <v>0</v>
      </c>
      <c r="E47" s="21">
        <f>'Tab7'!E47-'Tab8'!E48</f>
        <v>0</v>
      </c>
      <c r="F47" s="21">
        <f>'Tab7'!F47-'Tab8'!F48</f>
        <v>0</v>
      </c>
      <c r="G47" s="21">
        <f>'Tab7'!G47-'Tab8'!G48</f>
        <v>0</v>
      </c>
      <c r="H47" s="21">
        <f>'Tab7'!H47-'Tab8'!H48</f>
        <v>0</v>
      </c>
      <c r="I47" s="21">
        <f>'Tab7'!I47-'Tab8'!I48</f>
        <v>0</v>
      </c>
      <c r="J47" s="21">
        <f>'Tab7'!J47-'Tab8'!J48</f>
        <v>0</v>
      </c>
      <c r="K47" s="21">
        <f>'Tab7'!K47-'Tab8'!K48</f>
        <v>0</v>
      </c>
      <c r="L47" s="21">
        <f>'Tab7'!L47-'Tab8'!L48</f>
        <v>0</v>
      </c>
      <c r="M47" s="21">
        <f>'Tab7'!M47-'Tab8'!M48</f>
        <v>0</v>
      </c>
      <c r="N47" s="21">
        <f>'Tab7'!N47-'Tab8'!N48</f>
        <v>0</v>
      </c>
      <c r="O47" s="21">
        <f>'Tab7'!O47-'Tab8'!O48</f>
        <v>0</v>
      </c>
      <c r="P47" s="21">
        <f>'Tab7'!P47-'Tab8'!P48</f>
        <v>0</v>
      </c>
      <c r="Q47" s="21">
        <f>'Tab7'!Q47-'Tab8'!Q48</f>
        <v>0</v>
      </c>
      <c r="R47" s="21">
        <f>'Tab7'!R47-'Tab8'!R48</f>
        <v>0</v>
      </c>
      <c r="S47" s="21">
        <f>'Tab7'!S47-'Tab8'!S48</f>
        <v>0</v>
      </c>
      <c r="T47" s="21">
        <f>'Tab7'!T47-'Tab8'!T48</f>
        <v>-17625</v>
      </c>
      <c r="U47" s="21">
        <f>'Tab7'!U47-'Tab8'!U48</f>
        <v>-24049</v>
      </c>
      <c r="V47" s="21">
        <f>'Tab7'!V47-'Tab8'!V48</f>
        <v>-22772.661145280526</v>
      </c>
      <c r="W47" s="21">
        <f>'Tab7'!W47-'Tab8'!W48</f>
        <v>-20717.103094464997</v>
      </c>
      <c r="X47" s="21">
        <f>'Tab7'!X47-'Tab8'!X48</f>
        <v>-16849.693487165343</v>
      </c>
      <c r="Y47" s="21">
        <f>'Tab7'!Y47-'Tab8'!Y48</f>
        <v>-18103.149413326555</v>
      </c>
      <c r="Z47" s="21">
        <f>'Tab7'!Z47-'Tab8'!Z48</f>
        <v>-42854.644572110941</v>
      </c>
      <c r="AA47" s="21">
        <f>'Tab7'!AA47-'Tab8'!AA48</f>
        <v>-55824.540163355996</v>
      </c>
    </row>
    <row r="48" spans="1:27" s="65" customFormat="1" ht="15" customHeight="1" x14ac:dyDescent="0.5">
      <c r="B48" s="64" t="s">
        <v>51</v>
      </c>
      <c r="C48" s="20" t="s">
        <v>145</v>
      </c>
      <c r="D48" s="21">
        <f>'Tab7'!D48-'Tab8'!D49</f>
        <v>0</v>
      </c>
      <c r="E48" s="21">
        <f>'Tab7'!E48-'Tab8'!E49</f>
        <v>0</v>
      </c>
      <c r="F48" s="21">
        <f>'Tab7'!F48-'Tab8'!F49</f>
        <v>0</v>
      </c>
      <c r="G48" s="21">
        <f>'Tab7'!G48-'Tab8'!G49</f>
        <v>0</v>
      </c>
      <c r="H48" s="21">
        <f>'Tab7'!H48-'Tab8'!H49</f>
        <v>0</v>
      </c>
      <c r="I48" s="21">
        <f>'Tab7'!I48-'Tab8'!I49</f>
        <v>0</v>
      </c>
      <c r="J48" s="21">
        <f>'Tab7'!J48-'Tab8'!J49</f>
        <v>0</v>
      </c>
      <c r="K48" s="21">
        <f>'Tab7'!K48-'Tab8'!K49</f>
        <v>0</v>
      </c>
      <c r="L48" s="21">
        <f>'Tab7'!L48-'Tab8'!L49</f>
        <v>0</v>
      </c>
      <c r="M48" s="21">
        <f>'Tab7'!M48-'Tab8'!M49</f>
        <v>0</v>
      </c>
      <c r="N48" s="21">
        <f>'Tab7'!N48-'Tab8'!N49</f>
        <v>0</v>
      </c>
      <c r="O48" s="21">
        <f>'Tab7'!O48-'Tab8'!O49</f>
        <v>0</v>
      </c>
      <c r="P48" s="21">
        <f>'Tab7'!P48-'Tab8'!P49</f>
        <v>0</v>
      </c>
      <c r="Q48" s="21">
        <f>'Tab7'!Q48-'Tab8'!Q49</f>
        <v>0</v>
      </c>
      <c r="R48" s="21">
        <f>'Tab7'!R48-'Tab8'!R49</f>
        <v>0</v>
      </c>
      <c r="S48" s="21">
        <f>'Tab7'!S48-'Tab8'!S49</f>
        <v>0</v>
      </c>
      <c r="T48" s="21">
        <f>'Tab7'!T48-'Tab8'!T49</f>
        <v>-3587</v>
      </c>
      <c r="U48" s="21">
        <f>'Tab7'!U48-'Tab8'!U49</f>
        <v>-2559</v>
      </c>
      <c r="V48" s="21">
        <f>'Tab7'!V48-'Tab8'!V49</f>
        <v>-3289.8026056060003</v>
      </c>
      <c r="W48" s="21">
        <f>'Tab7'!W48-'Tab8'!W49</f>
        <v>8905.4956709066773</v>
      </c>
      <c r="X48" s="21">
        <f>'Tab7'!X48-'Tab8'!X49</f>
        <v>8394.2427317906513</v>
      </c>
      <c r="Y48" s="21">
        <f>'Tab7'!Y48-'Tab8'!Y49</f>
        <v>5871.6203904908461</v>
      </c>
      <c r="Z48" s="21">
        <f>'Tab7'!Z48-'Tab8'!Z49</f>
        <v>9262.4190424825811</v>
      </c>
      <c r="AA48" s="21">
        <f>'Tab7'!AA48-'Tab8'!AA49</f>
        <v>7801.1660141756274</v>
      </c>
    </row>
    <row r="49" spans="2:27" s="65" customFormat="1" ht="15" customHeight="1" x14ac:dyDescent="0.5">
      <c r="B49" s="64" t="s">
        <v>52</v>
      </c>
      <c r="C49" s="20" t="s">
        <v>146</v>
      </c>
      <c r="D49" s="21">
        <f>'Tab7'!D49-'Tab8'!D50</f>
        <v>0</v>
      </c>
      <c r="E49" s="21">
        <f>'Tab7'!E49-'Tab8'!E50</f>
        <v>0</v>
      </c>
      <c r="F49" s="21">
        <f>'Tab7'!F49-'Tab8'!F50</f>
        <v>0</v>
      </c>
      <c r="G49" s="21">
        <f>'Tab7'!G49-'Tab8'!G50</f>
        <v>0</v>
      </c>
      <c r="H49" s="21">
        <f>'Tab7'!H49-'Tab8'!H50</f>
        <v>0</v>
      </c>
      <c r="I49" s="21">
        <f>'Tab7'!I49-'Tab8'!I50</f>
        <v>0</v>
      </c>
      <c r="J49" s="21">
        <f>'Tab7'!J49-'Tab8'!J50</f>
        <v>0</v>
      </c>
      <c r="K49" s="21">
        <f>'Tab7'!K49-'Tab8'!K50</f>
        <v>0</v>
      </c>
      <c r="L49" s="21">
        <f>'Tab7'!L49-'Tab8'!L50</f>
        <v>0</v>
      </c>
      <c r="M49" s="21">
        <f>'Tab7'!M49-'Tab8'!M50</f>
        <v>0</v>
      </c>
      <c r="N49" s="21">
        <f>'Tab7'!N49-'Tab8'!N50</f>
        <v>0</v>
      </c>
      <c r="O49" s="21">
        <f>'Tab7'!O49-'Tab8'!O50</f>
        <v>0</v>
      </c>
      <c r="P49" s="21">
        <f>'Tab7'!P49-'Tab8'!P50</f>
        <v>0</v>
      </c>
      <c r="Q49" s="21">
        <f>'Tab7'!Q49-'Tab8'!Q50</f>
        <v>0</v>
      </c>
      <c r="R49" s="21">
        <f>'Tab7'!R49-'Tab8'!R50</f>
        <v>0</v>
      </c>
      <c r="S49" s="21">
        <f>'Tab7'!S49-'Tab8'!S50</f>
        <v>0</v>
      </c>
      <c r="T49" s="21">
        <f>'Tab7'!T49-'Tab8'!T50</f>
        <v>49965</v>
      </c>
      <c r="U49" s="21">
        <f>'Tab7'!U49-'Tab8'!U50</f>
        <v>42925</v>
      </c>
      <c r="V49" s="21">
        <f>'Tab7'!V49-'Tab8'!V50</f>
        <v>60391.209365819392</v>
      </c>
      <c r="W49" s="21">
        <f>'Tab7'!W49-'Tab8'!W50</f>
        <v>73830.775867422926</v>
      </c>
      <c r="X49" s="21">
        <f>'Tab7'!X49-'Tab8'!X50</f>
        <v>56628.412499612612</v>
      </c>
      <c r="Y49" s="21">
        <f>'Tab7'!Y49-'Tab8'!Y50</f>
        <v>72750.769014605146</v>
      </c>
      <c r="Z49" s="21">
        <f>'Tab7'!Z49-'Tab8'!Z50</f>
        <v>117370.89682356289</v>
      </c>
      <c r="AA49" s="21">
        <f>'Tab7'!AA49-'Tab8'!AA50</f>
        <v>132975.48961323421</v>
      </c>
    </row>
    <row r="50" spans="2:27" s="58" customFormat="1" ht="15" customHeight="1" x14ac:dyDescent="0.4">
      <c r="B50" s="61" t="s">
        <v>171</v>
      </c>
      <c r="C50" s="13" t="s">
        <v>147</v>
      </c>
      <c r="D50" s="10">
        <f>'Tab7'!D50-'Tab8'!D51</f>
        <v>0</v>
      </c>
      <c r="E50" s="10">
        <f>'Tab7'!E50-'Tab8'!E51</f>
        <v>0</v>
      </c>
      <c r="F50" s="10">
        <f>'Tab7'!F50-'Tab8'!F51</f>
        <v>0</v>
      </c>
      <c r="G50" s="10">
        <f>'Tab7'!G50-'Tab8'!G51</f>
        <v>0</v>
      </c>
      <c r="H50" s="10">
        <f>'Tab7'!H50-'Tab8'!H51</f>
        <v>0</v>
      </c>
      <c r="I50" s="10">
        <f>'Tab7'!I50-'Tab8'!I51</f>
        <v>0</v>
      </c>
      <c r="J50" s="10">
        <f>'Tab7'!J50-'Tab8'!J51</f>
        <v>0</v>
      </c>
      <c r="K50" s="10">
        <f>'Tab7'!K50-'Tab8'!K51</f>
        <v>0</v>
      </c>
      <c r="L50" s="10">
        <f>'Tab7'!L50-'Tab8'!L51</f>
        <v>0</v>
      </c>
      <c r="M50" s="10">
        <f>'Tab7'!M50-'Tab8'!M51</f>
        <v>0</v>
      </c>
      <c r="N50" s="10">
        <f>'Tab7'!N50-'Tab8'!N51</f>
        <v>0</v>
      </c>
      <c r="O50" s="10">
        <f>'Tab7'!O50-'Tab8'!O51</f>
        <v>0</v>
      </c>
      <c r="P50" s="10">
        <f>'Tab7'!P50-'Tab8'!P51</f>
        <v>0</v>
      </c>
      <c r="Q50" s="10">
        <f>'Tab7'!Q50-'Tab8'!Q51</f>
        <v>0</v>
      </c>
      <c r="R50" s="10">
        <f>'Tab7'!R50-'Tab8'!R51</f>
        <v>0</v>
      </c>
      <c r="S50" s="10">
        <f>'Tab7'!S50-'Tab8'!S51</f>
        <v>0</v>
      </c>
      <c r="T50" s="10">
        <f>'Tab7'!T50-'Tab8'!T51</f>
        <v>49965</v>
      </c>
      <c r="U50" s="10">
        <f>'Tab7'!U50-'Tab8'!U51</f>
        <v>42925</v>
      </c>
      <c r="V50" s="10">
        <f>'Tab7'!V50-'Tab8'!V51</f>
        <v>60391.209365819392</v>
      </c>
      <c r="W50" s="10">
        <f>'Tab7'!W50-'Tab8'!W51</f>
        <v>73830.775867422926</v>
      </c>
      <c r="X50" s="10">
        <f>'Tab7'!X50-'Tab8'!X51</f>
        <v>56628.412499612612</v>
      </c>
      <c r="Y50" s="10">
        <f>'Tab7'!Y50-'Tab8'!Y51</f>
        <v>72750.769014605146</v>
      </c>
      <c r="Z50" s="10">
        <f>'Tab7'!Z50-'Tab8'!Z51</f>
        <v>117370.89682356289</v>
      </c>
      <c r="AA50" s="10">
        <f>'Tab7'!AA50-'Tab8'!AA51</f>
        <v>132975.48961323421</v>
      </c>
    </row>
    <row r="51" spans="2:27" s="58" customFormat="1" ht="15" customHeight="1" x14ac:dyDescent="0.4">
      <c r="B51" s="61" t="s">
        <v>172</v>
      </c>
      <c r="C51" s="13" t="s">
        <v>148</v>
      </c>
      <c r="D51" s="10">
        <f>'Tab7'!D51-'Tab8'!D52</f>
        <v>0</v>
      </c>
      <c r="E51" s="10">
        <f>'Tab7'!E51-'Tab8'!E52</f>
        <v>0</v>
      </c>
      <c r="F51" s="10">
        <f>'Tab7'!F51-'Tab8'!F52</f>
        <v>0</v>
      </c>
      <c r="G51" s="10">
        <f>'Tab7'!G51-'Tab8'!G52</f>
        <v>0</v>
      </c>
      <c r="H51" s="10">
        <f>'Tab7'!H51-'Tab8'!H52</f>
        <v>0</v>
      </c>
      <c r="I51" s="10">
        <f>'Tab7'!I51-'Tab8'!I52</f>
        <v>0</v>
      </c>
      <c r="J51" s="10">
        <f>'Tab7'!J51-'Tab8'!J52</f>
        <v>0</v>
      </c>
      <c r="K51" s="10">
        <f>'Tab7'!K51-'Tab8'!K52</f>
        <v>0</v>
      </c>
      <c r="L51" s="10">
        <f>'Tab7'!L51-'Tab8'!L52</f>
        <v>0</v>
      </c>
      <c r="M51" s="10">
        <f>'Tab7'!M51-'Tab8'!M52</f>
        <v>0</v>
      </c>
      <c r="N51" s="10">
        <f>'Tab7'!N51-'Tab8'!N52</f>
        <v>0</v>
      </c>
      <c r="O51" s="10">
        <f>'Tab7'!O51-'Tab8'!O52</f>
        <v>0</v>
      </c>
      <c r="P51" s="10">
        <f>'Tab7'!P51-'Tab8'!P52</f>
        <v>0</v>
      </c>
      <c r="Q51" s="10">
        <f>'Tab7'!Q51-'Tab8'!Q52</f>
        <v>0</v>
      </c>
      <c r="R51" s="10">
        <f>'Tab7'!R51-'Tab8'!R52</f>
        <v>0</v>
      </c>
      <c r="S51" s="10">
        <f>'Tab7'!S51-'Tab8'!S52</f>
        <v>0</v>
      </c>
      <c r="T51" s="10">
        <f>'Tab7'!T51-'Tab8'!T52</f>
        <v>0</v>
      </c>
      <c r="U51" s="10">
        <f>'Tab7'!U51-'Tab8'!U52</f>
        <v>0</v>
      </c>
      <c r="V51" s="10">
        <f>'Tab7'!V51-'Tab8'!V52</f>
        <v>0</v>
      </c>
      <c r="W51" s="10">
        <f>'Tab7'!W51-'Tab8'!W52</f>
        <v>0</v>
      </c>
      <c r="X51" s="10">
        <f>'Tab7'!X51-'Tab8'!X52</f>
        <v>0</v>
      </c>
      <c r="Y51" s="10">
        <f>'Tab7'!Y51-'Tab8'!Y52</f>
        <v>0</v>
      </c>
      <c r="Z51" s="10">
        <f>'Tab7'!Z51-'Tab8'!Z52</f>
        <v>0</v>
      </c>
      <c r="AA51" s="10">
        <f>'Tab7'!AA51-'Tab8'!AA52</f>
        <v>0</v>
      </c>
    </row>
    <row r="52" spans="2:27" s="65" customFormat="1" ht="15" customHeight="1" x14ac:dyDescent="0.5">
      <c r="B52" s="64" t="s">
        <v>53</v>
      </c>
      <c r="C52" s="20" t="s">
        <v>149</v>
      </c>
      <c r="D52" s="21">
        <f>'Tab7'!D52-'Tab8'!D53</f>
        <v>0</v>
      </c>
      <c r="E52" s="21">
        <f>'Tab7'!E52-'Tab8'!E53</f>
        <v>0</v>
      </c>
      <c r="F52" s="21">
        <f>'Tab7'!F52-'Tab8'!F53</f>
        <v>0</v>
      </c>
      <c r="G52" s="21">
        <f>'Tab7'!G52-'Tab8'!G53</f>
        <v>0</v>
      </c>
      <c r="H52" s="21">
        <f>'Tab7'!H52-'Tab8'!H53</f>
        <v>0</v>
      </c>
      <c r="I52" s="21">
        <f>'Tab7'!I52-'Tab8'!I53</f>
        <v>0</v>
      </c>
      <c r="J52" s="21">
        <f>'Tab7'!J52-'Tab8'!J53</f>
        <v>0</v>
      </c>
      <c r="K52" s="21">
        <f>'Tab7'!K52-'Tab8'!K53</f>
        <v>0</v>
      </c>
      <c r="L52" s="21">
        <f>'Tab7'!L52-'Tab8'!L53</f>
        <v>0</v>
      </c>
      <c r="M52" s="21">
        <f>'Tab7'!M52-'Tab8'!M53</f>
        <v>0</v>
      </c>
      <c r="N52" s="21">
        <f>'Tab7'!N52-'Tab8'!N53</f>
        <v>0</v>
      </c>
      <c r="O52" s="21">
        <f>'Tab7'!O52-'Tab8'!O53</f>
        <v>0</v>
      </c>
      <c r="P52" s="21">
        <f>'Tab7'!P52-'Tab8'!P53</f>
        <v>0</v>
      </c>
      <c r="Q52" s="21">
        <f>'Tab7'!Q52-'Tab8'!Q53</f>
        <v>0</v>
      </c>
      <c r="R52" s="21">
        <f>'Tab7'!R52-'Tab8'!R53</f>
        <v>0</v>
      </c>
      <c r="S52" s="21">
        <f>'Tab7'!S52-'Tab8'!S53</f>
        <v>0</v>
      </c>
      <c r="T52" s="21">
        <f>'Tab7'!T52-'Tab8'!T53</f>
        <v>2990</v>
      </c>
      <c r="U52" s="21">
        <f>'Tab7'!U52-'Tab8'!U53</f>
        <v>2058</v>
      </c>
      <c r="V52" s="21">
        <f>'Tab7'!V52-'Tab8'!V53</f>
        <v>1004.5519852578916</v>
      </c>
      <c r="W52" s="21">
        <f>'Tab7'!W52-'Tab8'!W53</f>
        <v>1606.6013627779985</v>
      </c>
      <c r="X52" s="21">
        <f>'Tab7'!X52-'Tab8'!X53</f>
        <v>1220.7634916712352</v>
      </c>
      <c r="Y52" s="21">
        <f>'Tab7'!Y52-'Tab8'!Y53</f>
        <v>-206.0204219128475</v>
      </c>
      <c r="Z52" s="21">
        <f>'Tab7'!Z52-'Tab8'!Z53</f>
        <v>-71.237965572141775</v>
      </c>
      <c r="AA52" s="21">
        <f>'Tab7'!AA52-'Tab8'!AA53</f>
        <v>316.16972610410755</v>
      </c>
    </row>
    <row r="53" spans="2:27" s="65" customFormat="1" ht="15" customHeight="1" x14ac:dyDescent="0.5">
      <c r="B53" s="64" t="s">
        <v>173</v>
      </c>
      <c r="C53" s="20" t="s">
        <v>150</v>
      </c>
      <c r="D53" s="21">
        <f>'Tab7'!D53-'Tab8'!D54</f>
        <v>0</v>
      </c>
      <c r="E53" s="21">
        <f>'Tab7'!E53-'Tab8'!E54</f>
        <v>0</v>
      </c>
      <c r="F53" s="21">
        <f>'Tab7'!F53-'Tab8'!F54</f>
        <v>0</v>
      </c>
      <c r="G53" s="21">
        <f>'Tab7'!G53-'Tab8'!G54</f>
        <v>0</v>
      </c>
      <c r="H53" s="21">
        <f>'Tab7'!H53-'Tab8'!H54</f>
        <v>0</v>
      </c>
      <c r="I53" s="21">
        <f>'Tab7'!I53-'Tab8'!I54</f>
        <v>0</v>
      </c>
      <c r="J53" s="21">
        <f>'Tab7'!J53-'Tab8'!J54</f>
        <v>0</v>
      </c>
      <c r="K53" s="21">
        <f>'Tab7'!K53-'Tab8'!K54</f>
        <v>0</v>
      </c>
      <c r="L53" s="21">
        <f>'Tab7'!L53-'Tab8'!L54</f>
        <v>0</v>
      </c>
      <c r="M53" s="21">
        <f>'Tab7'!M53-'Tab8'!M54</f>
        <v>0</v>
      </c>
      <c r="N53" s="21">
        <f>'Tab7'!N53-'Tab8'!N54</f>
        <v>0</v>
      </c>
      <c r="O53" s="21">
        <f>'Tab7'!O53-'Tab8'!O54</f>
        <v>0</v>
      </c>
      <c r="P53" s="21">
        <f>'Tab7'!P53-'Tab8'!P54</f>
        <v>0</v>
      </c>
      <c r="Q53" s="21">
        <f>'Tab7'!Q53-'Tab8'!Q54</f>
        <v>0</v>
      </c>
      <c r="R53" s="21">
        <f>'Tab7'!R53-'Tab8'!R54</f>
        <v>0</v>
      </c>
      <c r="S53" s="21">
        <f>'Tab7'!S53-'Tab8'!S54</f>
        <v>0</v>
      </c>
      <c r="T53" s="21">
        <f>'Tab7'!T53-'Tab8'!T54</f>
        <v>0</v>
      </c>
      <c r="U53" s="21">
        <f>'Tab7'!U53-'Tab8'!U54</f>
        <v>0</v>
      </c>
      <c r="V53" s="21">
        <f>'Tab7'!V53-'Tab8'!V54</f>
        <v>0</v>
      </c>
      <c r="W53" s="21">
        <f>'Tab7'!W53-'Tab8'!W54</f>
        <v>0</v>
      </c>
      <c r="X53" s="21">
        <f>'Tab7'!X53-'Tab8'!X54</f>
        <v>0</v>
      </c>
      <c r="Y53" s="21">
        <f>'Tab7'!Y53-'Tab8'!Y54</f>
        <v>0</v>
      </c>
      <c r="Z53" s="21">
        <f>'Tab7'!Z53-'Tab8'!Z54</f>
        <v>0</v>
      </c>
      <c r="AA53" s="21">
        <f>'Tab7'!AA53-'Tab8'!AA54</f>
        <v>0</v>
      </c>
    </row>
    <row r="54" spans="2:27" s="65" customFormat="1" ht="15" customHeight="1" x14ac:dyDescent="0.5">
      <c r="B54" s="64" t="s">
        <v>174</v>
      </c>
      <c r="C54" s="20" t="s">
        <v>151</v>
      </c>
      <c r="D54" s="21">
        <f>'Tab7'!D54-'Tab8'!D55</f>
        <v>0</v>
      </c>
      <c r="E54" s="21">
        <f>'Tab7'!E54-'Tab8'!E55</f>
        <v>0</v>
      </c>
      <c r="F54" s="21">
        <f>'Tab7'!F54-'Tab8'!F55</f>
        <v>0</v>
      </c>
      <c r="G54" s="21">
        <f>'Tab7'!G54-'Tab8'!G55</f>
        <v>0</v>
      </c>
      <c r="H54" s="21">
        <f>'Tab7'!H54-'Tab8'!H55</f>
        <v>0</v>
      </c>
      <c r="I54" s="21">
        <f>'Tab7'!I54-'Tab8'!I55</f>
        <v>0</v>
      </c>
      <c r="J54" s="21">
        <f>'Tab7'!J54-'Tab8'!J55</f>
        <v>0</v>
      </c>
      <c r="K54" s="21">
        <f>'Tab7'!K54-'Tab8'!K55</f>
        <v>0</v>
      </c>
      <c r="L54" s="21">
        <f>'Tab7'!L54-'Tab8'!L55</f>
        <v>0</v>
      </c>
      <c r="M54" s="21">
        <f>'Tab7'!M54-'Tab8'!M55</f>
        <v>0</v>
      </c>
      <c r="N54" s="21">
        <f>'Tab7'!N54-'Tab8'!N55</f>
        <v>0</v>
      </c>
      <c r="O54" s="21">
        <f>'Tab7'!O54-'Tab8'!O55</f>
        <v>0</v>
      </c>
      <c r="P54" s="21">
        <f>'Tab7'!P54-'Tab8'!P55</f>
        <v>0</v>
      </c>
      <c r="Q54" s="21">
        <f>'Tab7'!Q54-'Tab8'!Q55</f>
        <v>0</v>
      </c>
      <c r="R54" s="21">
        <f>'Tab7'!R54-'Tab8'!R55</f>
        <v>0</v>
      </c>
      <c r="S54" s="21">
        <f>'Tab7'!S54-'Tab8'!S55</f>
        <v>0</v>
      </c>
      <c r="T54" s="21">
        <f>'Tab7'!T54-'Tab8'!T55</f>
        <v>21468</v>
      </c>
      <c r="U54" s="21">
        <f>'Tab7'!U54-'Tab8'!U55</f>
        <v>21239</v>
      </c>
      <c r="V54" s="21">
        <f>'Tab7'!V54-'Tab8'!V55</f>
        <v>16713.095668374477</v>
      </c>
      <c r="W54" s="21">
        <f>'Tab7'!W54-'Tab8'!W55</f>
        <v>28028.781579447441</v>
      </c>
      <c r="X54" s="21">
        <f>'Tab7'!X54-'Tab8'!X55</f>
        <v>34819.145354021312</v>
      </c>
      <c r="Y54" s="21">
        <f>'Tab7'!Y54-'Tab8'!Y55</f>
        <v>23930.120072265021</v>
      </c>
      <c r="Z54" s="21">
        <f>'Tab7'!Z54-'Tab8'!Z55</f>
        <v>15562.236614900985</v>
      </c>
      <c r="AA54" s="21">
        <f>'Tab7'!AA54-'Tab8'!AA55</f>
        <v>10412.343549786816</v>
      </c>
    </row>
    <row r="55" spans="2:27" s="65" customFormat="1" ht="15" customHeight="1" x14ac:dyDescent="0.5">
      <c r="B55" s="64" t="s">
        <v>175</v>
      </c>
      <c r="C55" s="20" t="s">
        <v>152</v>
      </c>
      <c r="D55" s="21">
        <f>'Tab7'!D55-'Tab8'!D56</f>
        <v>0</v>
      </c>
      <c r="E55" s="21">
        <f>'Tab7'!E55-'Tab8'!E56</f>
        <v>0</v>
      </c>
      <c r="F55" s="21">
        <f>'Tab7'!F55-'Tab8'!F56</f>
        <v>0</v>
      </c>
      <c r="G55" s="21">
        <f>'Tab7'!G55-'Tab8'!G56</f>
        <v>0</v>
      </c>
      <c r="H55" s="21">
        <f>'Tab7'!H55-'Tab8'!H56</f>
        <v>0</v>
      </c>
      <c r="I55" s="21">
        <f>'Tab7'!I55-'Tab8'!I56</f>
        <v>0</v>
      </c>
      <c r="J55" s="21">
        <f>'Tab7'!J55-'Tab8'!J56</f>
        <v>0</v>
      </c>
      <c r="K55" s="21">
        <f>'Tab7'!K55-'Tab8'!K56</f>
        <v>0</v>
      </c>
      <c r="L55" s="21">
        <f>'Tab7'!L55-'Tab8'!L56</f>
        <v>0</v>
      </c>
      <c r="M55" s="21">
        <f>'Tab7'!M55-'Tab8'!M56</f>
        <v>0</v>
      </c>
      <c r="N55" s="21">
        <f>'Tab7'!N55-'Tab8'!N56</f>
        <v>0</v>
      </c>
      <c r="O55" s="21">
        <f>'Tab7'!O55-'Tab8'!O56</f>
        <v>0</v>
      </c>
      <c r="P55" s="21">
        <f>'Tab7'!P55-'Tab8'!P56</f>
        <v>0</v>
      </c>
      <c r="Q55" s="21">
        <f>'Tab7'!Q55-'Tab8'!Q56</f>
        <v>0</v>
      </c>
      <c r="R55" s="21">
        <f>'Tab7'!R55-'Tab8'!R56</f>
        <v>0</v>
      </c>
      <c r="S55" s="21">
        <f>'Tab7'!S55-'Tab8'!S56</f>
        <v>0</v>
      </c>
      <c r="T55" s="21">
        <f>'Tab7'!T55-'Tab8'!T56</f>
        <v>235131</v>
      </c>
      <c r="U55" s="21">
        <f>'Tab7'!U55-'Tab8'!U56</f>
        <v>265873</v>
      </c>
      <c r="V55" s="21">
        <f>'Tab7'!V55-'Tab8'!V56</f>
        <v>216748.70935053969</v>
      </c>
      <c r="W55" s="21">
        <f>'Tab7'!W55-'Tab8'!W56</f>
        <v>233123.591676221</v>
      </c>
      <c r="X55" s="21">
        <f>'Tab7'!X55-'Tab8'!X56</f>
        <v>232077.94002276816</v>
      </c>
      <c r="Y55" s="21">
        <f>'Tab7'!Y55-'Tab8'!Y56</f>
        <v>174480.24468558232</v>
      </c>
      <c r="Z55" s="21">
        <f>'Tab7'!Z55-'Tab8'!Z56</f>
        <v>240308.12205863791</v>
      </c>
      <c r="AA55" s="21">
        <f>'Tab7'!AA55-'Tab8'!AA56</f>
        <v>262059.30126381386</v>
      </c>
    </row>
    <row r="56" spans="2:27" s="63" customFormat="1" ht="15" customHeight="1" x14ac:dyDescent="0.5">
      <c r="B56" s="62" t="s">
        <v>55</v>
      </c>
      <c r="C56" s="18" t="s">
        <v>153</v>
      </c>
      <c r="D56" s="19">
        <f>'Tab7'!D56-'Tab8'!D57</f>
        <v>0</v>
      </c>
      <c r="E56" s="19">
        <f>'Tab7'!E56-'Tab8'!E57</f>
        <v>0</v>
      </c>
      <c r="F56" s="19">
        <f>'Tab7'!F56-'Tab8'!F57</f>
        <v>0</v>
      </c>
      <c r="G56" s="19">
        <f>'Tab7'!G56-'Tab8'!G57</f>
        <v>0</v>
      </c>
      <c r="H56" s="19">
        <f>'Tab7'!H56-'Tab8'!H57</f>
        <v>0</v>
      </c>
      <c r="I56" s="19">
        <f>'Tab7'!I56-'Tab8'!I57</f>
        <v>0</v>
      </c>
      <c r="J56" s="19">
        <f>'Tab7'!J56-'Tab8'!J57</f>
        <v>0</v>
      </c>
      <c r="K56" s="19">
        <f>'Tab7'!K56-'Tab8'!K57</f>
        <v>0</v>
      </c>
      <c r="L56" s="19">
        <f>'Tab7'!L56-'Tab8'!L57</f>
        <v>0</v>
      </c>
      <c r="M56" s="19">
        <f>'Tab7'!M56-'Tab8'!M57</f>
        <v>0</v>
      </c>
      <c r="N56" s="19">
        <f>'Tab7'!N56-'Tab8'!N57</f>
        <v>0</v>
      </c>
      <c r="O56" s="19">
        <f>'Tab7'!O56-'Tab8'!O57</f>
        <v>0</v>
      </c>
      <c r="P56" s="19">
        <f>'Tab7'!P56-'Tab8'!P57</f>
        <v>0</v>
      </c>
      <c r="Q56" s="19">
        <f>'Tab7'!Q56-'Tab8'!Q57</f>
        <v>0</v>
      </c>
      <c r="R56" s="19">
        <f>'Tab7'!R56-'Tab8'!R57</f>
        <v>0</v>
      </c>
      <c r="S56" s="19">
        <f>'Tab7'!S56-'Tab8'!S57</f>
        <v>0</v>
      </c>
      <c r="T56" s="19">
        <f>'Tab7'!T56-'Tab8'!T57</f>
        <v>1098478</v>
      </c>
      <c r="U56" s="19">
        <f>'Tab7'!U56-'Tab8'!U57</f>
        <v>1108387</v>
      </c>
      <c r="V56" s="19">
        <f>'Tab7'!V56-'Tab8'!V57</f>
        <v>1297055.8772634962</v>
      </c>
      <c r="W56" s="19">
        <f>'Tab7'!W56-'Tab8'!W57</f>
        <v>1531404.7265337103</v>
      </c>
      <c r="X56" s="19">
        <f>'Tab7'!X56-'Tab8'!X57</f>
        <v>1527638.1886450269</v>
      </c>
      <c r="Y56" s="19">
        <f>'Tab7'!Y56-'Tab8'!Y57</f>
        <v>1851681.3643768427</v>
      </c>
      <c r="Z56" s="19">
        <f>'Tab7'!Z56-'Tab8'!Z57</f>
        <v>2082116.1366345326</v>
      </c>
      <c r="AA56" s="19">
        <f>'Tab7'!AA56-'Tab8'!AA57</f>
        <v>1829854.7779664693</v>
      </c>
    </row>
    <row r="57" spans="2:27" s="63" customFormat="1" ht="15" customHeight="1" x14ac:dyDescent="0.5">
      <c r="B57" s="62" t="s">
        <v>65</v>
      </c>
      <c r="C57" s="18" t="s">
        <v>154</v>
      </c>
      <c r="D57" s="19">
        <f>'Tab7'!D57-'Tab8'!D58</f>
        <v>0</v>
      </c>
      <c r="E57" s="19">
        <f>'Tab7'!E57-'Tab8'!E58</f>
        <v>0</v>
      </c>
      <c r="F57" s="19">
        <f>'Tab7'!F57-'Tab8'!F58</f>
        <v>0</v>
      </c>
      <c r="G57" s="19">
        <f>'Tab7'!G57-'Tab8'!G58</f>
        <v>0</v>
      </c>
      <c r="H57" s="19">
        <f>'Tab7'!H57-'Tab8'!H58</f>
        <v>0</v>
      </c>
      <c r="I57" s="19">
        <f>'Tab7'!I57-'Tab8'!I58</f>
        <v>0</v>
      </c>
      <c r="J57" s="19">
        <f>'Tab7'!J57-'Tab8'!J58</f>
        <v>0</v>
      </c>
      <c r="K57" s="19">
        <f>'Tab7'!K57-'Tab8'!K58</f>
        <v>0</v>
      </c>
      <c r="L57" s="19">
        <f>'Tab7'!L57-'Tab8'!L58</f>
        <v>0</v>
      </c>
      <c r="M57" s="19">
        <f>'Tab7'!M57-'Tab8'!M58</f>
        <v>0</v>
      </c>
      <c r="N57" s="19">
        <f>'Tab7'!N57-'Tab8'!N58</f>
        <v>0</v>
      </c>
      <c r="O57" s="19">
        <f>'Tab7'!O57-'Tab8'!O58</f>
        <v>0</v>
      </c>
      <c r="P57" s="19">
        <f>'Tab7'!P57-'Tab8'!P58</f>
        <v>0</v>
      </c>
      <c r="Q57" s="19">
        <f>'Tab7'!Q57-'Tab8'!Q58</f>
        <v>0</v>
      </c>
      <c r="R57" s="19">
        <f>'Tab7'!R57-'Tab8'!R58</f>
        <v>0</v>
      </c>
      <c r="S57" s="19">
        <f>'Tab7'!S57-'Tab8'!S58</f>
        <v>0</v>
      </c>
      <c r="T57" s="19">
        <f>'Tab7'!T57-'Tab8'!T58</f>
        <v>-1741319</v>
      </c>
      <c r="U57" s="19">
        <f>'Tab7'!U57-'Tab8'!U58</f>
        <v>-1872824.0000000002</v>
      </c>
      <c r="V57" s="19">
        <f>'Tab7'!V57-'Tab8'!V58</f>
        <v>-2116629.557670048</v>
      </c>
      <c r="W57" s="19">
        <f>'Tab7'!W57-'Tab8'!W58</f>
        <v>-2328877.8403350771</v>
      </c>
      <c r="X57" s="19">
        <f>'Tab7'!X57-'Tab8'!X58</f>
        <v>-2411043.458060544</v>
      </c>
      <c r="Y57" s="19">
        <f>'Tab7'!Y57-'Tab8'!Y58</f>
        <v>-2458149.6659255638</v>
      </c>
      <c r="Z57" s="19">
        <f>'Tab7'!Z57-'Tab8'!Z58</f>
        <v>-2620417.0282378145</v>
      </c>
      <c r="AA57" s="19">
        <f>'Tab7'!AA57-'Tab8'!AA58</f>
        <v>-2793052.1912028678</v>
      </c>
    </row>
    <row r="58" spans="2:27" s="65" customFormat="1" ht="15" customHeight="1" x14ac:dyDescent="0.5">
      <c r="B58" s="64" t="s">
        <v>67</v>
      </c>
      <c r="C58" s="20" t="s">
        <v>60</v>
      </c>
      <c r="D58" s="21">
        <f>'Tab7'!D58-'Tab8'!D59</f>
        <v>0</v>
      </c>
      <c r="E58" s="21">
        <f>'Tab7'!E58-'Tab8'!E59</f>
        <v>0</v>
      </c>
      <c r="F58" s="21">
        <f>'Tab7'!F58-'Tab8'!F59</f>
        <v>0</v>
      </c>
      <c r="G58" s="21">
        <f>'Tab7'!G58-'Tab8'!G59</f>
        <v>0</v>
      </c>
      <c r="H58" s="21">
        <f>'Tab7'!H58-'Tab8'!H59</f>
        <v>0</v>
      </c>
      <c r="I58" s="21">
        <f>'Tab7'!I58-'Tab8'!I59</f>
        <v>0</v>
      </c>
      <c r="J58" s="21">
        <f>'Tab7'!J58-'Tab8'!J59</f>
        <v>0</v>
      </c>
      <c r="K58" s="21">
        <f>'Tab7'!K58-'Tab8'!K59</f>
        <v>0</v>
      </c>
      <c r="L58" s="21">
        <f>'Tab7'!L58-'Tab8'!L59</f>
        <v>0</v>
      </c>
      <c r="M58" s="21">
        <f>'Tab7'!M58-'Tab8'!M59</f>
        <v>0</v>
      </c>
      <c r="N58" s="21">
        <f>'Tab7'!N58-'Tab8'!N59</f>
        <v>0</v>
      </c>
      <c r="O58" s="21">
        <f>'Tab7'!O58-'Tab8'!O59</f>
        <v>0</v>
      </c>
      <c r="P58" s="21">
        <f>'Tab7'!P58-'Tab8'!P59</f>
        <v>0</v>
      </c>
      <c r="Q58" s="21">
        <f>'Tab7'!Q58-'Tab8'!Q59</f>
        <v>0</v>
      </c>
      <c r="R58" s="21">
        <f>'Tab7'!R58-'Tab8'!R59</f>
        <v>0</v>
      </c>
      <c r="S58" s="21">
        <f>'Tab7'!S58-'Tab8'!S59</f>
        <v>0</v>
      </c>
      <c r="T58" s="21">
        <f>'Tab7'!T58-'Tab8'!T59</f>
        <v>-204633</v>
      </c>
      <c r="U58" s="21">
        <f>'Tab7'!U58-'Tab8'!U59</f>
        <v>-224026</v>
      </c>
      <c r="V58" s="21">
        <f>'Tab7'!V58-'Tab8'!V59</f>
        <v>-215909.97390100762</v>
      </c>
      <c r="W58" s="21">
        <f>'Tab7'!W58-'Tab8'!W59</f>
        <v>-238803.88576287529</v>
      </c>
      <c r="X58" s="21">
        <f>'Tab7'!X58-'Tab8'!X59</f>
        <v>-214665.34215569691</v>
      </c>
      <c r="Y58" s="21">
        <f>'Tab7'!Y58-'Tab8'!Y59</f>
        <v>-204571.87068529965</v>
      </c>
      <c r="Z58" s="21">
        <f>'Tab7'!Z58-'Tab8'!Z59</f>
        <v>-197406.74372228477</v>
      </c>
      <c r="AA58" s="21">
        <f>'Tab7'!AA58-'Tab8'!AA59</f>
        <v>-222214.27742795827</v>
      </c>
    </row>
    <row r="59" spans="2:27" s="58" customFormat="1" ht="15" customHeight="1" x14ac:dyDescent="0.4">
      <c r="B59" s="61" t="s">
        <v>176</v>
      </c>
      <c r="C59" s="13" t="s">
        <v>155</v>
      </c>
      <c r="D59" s="10">
        <f>'Tab7'!D59-'Tab8'!D60</f>
        <v>0</v>
      </c>
      <c r="E59" s="10">
        <f>'Tab7'!E59-'Tab8'!E60</f>
        <v>0</v>
      </c>
      <c r="F59" s="10">
        <f>'Tab7'!F59-'Tab8'!F60</f>
        <v>0</v>
      </c>
      <c r="G59" s="10">
        <f>'Tab7'!G59-'Tab8'!G60</f>
        <v>0</v>
      </c>
      <c r="H59" s="10">
        <f>'Tab7'!H59-'Tab8'!H60</f>
        <v>0</v>
      </c>
      <c r="I59" s="10">
        <f>'Tab7'!I59-'Tab8'!I60</f>
        <v>0</v>
      </c>
      <c r="J59" s="10">
        <f>'Tab7'!J59-'Tab8'!J60</f>
        <v>0</v>
      </c>
      <c r="K59" s="10">
        <f>'Tab7'!K59-'Tab8'!K60</f>
        <v>0</v>
      </c>
      <c r="L59" s="10">
        <f>'Tab7'!L59-'Tab8'!L60</f>
        <v>0</v>
      </c>
      <c r="M59" s="10">
        <f>'Tab7'!M59-'Tab8'!M60</f>
        <v>0</v>
      </c>
      <c r="N59" s="10">
        <f>'Tab7'!N59-'Tab8'!N60</f>
        <v>0</v>
      </c>
      <c r="O59" s="10">
        <f>'Tab7'!O59-'Tab8'!O60</f>
        <v>0</v>
      </c>
      <c r="P59" s="10">
        <f>'Tab7'!P59-'Tab8'!P60</f>
        <v>0</v>
      </c>
      <c r="Q59" s="10">
        <f>'Tab7'!Q59-'Tab8'!Q60</f>
        <v>0</v>
      </c>
      <c r="R59" s="10">
        <f>'Tab7'!R59-'Tab8'!R60</f>
        <v>0</v>
      </c>
      <c r="S59" s="10">
        <f>'Tab7'!S59-'Tab8'!S60</f>
        <v>0</v>
      </c>
      <c r="T59" s="10">
        <f>'Tab7'!T59-'Tab8'!T60</f>
        <v>-52074</v>
      </c>
      <c r="U59" s="10">
        <f>'Tab7'!U59-'Tab8'!U60</f>
        <v>-66161</v>
      </c>
      <c r="V59" s="10">
        <f>'Tab7'!V59-'Tab8'!V60</f>
        <v>-71297.229280028419</v>
      </c>
      <c r="W59" s="10">
        <f>'Tab7'!W59-'Tab8'!W60</f>
        <v>-86009.220167550258</v>
      </c>
      <c r="X59" s="10">
        <f>'Tab7'!X59-'Tab8'!X60</f>
        <v>-71885.108181861564</v>
      </c>
      <c r="Y59" s="10">
        <f>'Tab7'!Y59-'Tab8'!Y60</f>
        <v>-60545.224649866745</v>
      </c>
      <c r="Z59" s="10">
        <f>'Tab7'!Z59-'Tab8'!Z60</f>
        <v>-41349.37775054323</v>
      </c>
      <c r="AA59" s="10">
        <f>'Tab7'!AA59-'Tab8'!AA60</f>
        <v>-47058.223374223271</v>
      </c>
    </row>
    <row r="60" spans="2:27" s="58" customFormat="1" ht="15" customHeight="1" x14ac:dyDescent="0.4">
      <c r="B60" s="61" t="s">
        <v>177</v>
      </c>
      <c r="C60" s="13" t="s">
        <v>156</v>
      </c>
      <c r="D60" s="10">
        <f>'Tab7'!D60-'Tab8'!D61</f>
        <v>0</v>
      </c>
      <c r="E60" s="10">
        <f>'Tab7'!E60-'Tab8'!E61</f>
        <v>0</v>
      </c>
      <c r="F60" s="10">
        <f>'Tab7'!F60-'Tab8'!F61</f>
        <v>0</v>
      </c>
      <c r="G60" s="10">
        <f>'Tab7'!G60-'Tab8'!G61</f>
        <v>0</v>
      </c>
      <c r="H60" s="10">
        <f>'Tab7'!H60-'Tab8'!H61</f>
        <v>0</v>
      </c>
      <c r="I60" s="10">
        <f>'Tab7'!I60-'Tab8'!I61</f>
        <v>0</v>
      </c>
      <c r="J60" s="10">
        <f>'Tab7'!J60-'Tab8'!J61</f>
        <v>0</v>
      </c>
      <c r="K60" s="10">
        <f>'Tab7'!K60-'Tab8'!K61</f>
        <v>0</v>
      </c>
      <c r="L60" s="10">
        <f>'Tab7'!L60-'Tab8'!L61</f>
        <v>0</v>
      </c>
      <c r="M60" s="10">
        <f>'Tab7'!M60-'Tab8'!M61</f>
        <v>0</v>
      </c>
      <c r="N60" s="10">
        <f>'Tab7'!N60-'Tab8'!N61</f>
        <v>0</v>
      </c>
      <c r="O60" s="10">
        <f>'Tab7'!O60-'Tab8'!O61</f>
        <v>0</v>
      </c>
      <c r="P60" s="10">
        <f>'Tab7'!P60-'Tab8'!P61</f>
        <v>0</v>
      </c>
      <c r="Q60" s="10">
        <f>'Tab7'!Q60-'Tab8'!Q61</f>
        <v>0</v>
      </c>
      <c r="R60" s="10">
        <f>'Tab7'!R60-'Tab8'!R61</f>
        <v>0</v>
      </c>
      <c r="S60" s="10">
        <f>'Tab7'!S60-'Tab8'!S61</f>
        <v>0</v>
      </c>
      <c r="T60" s="10">
        <f>'Tab7'!T60-'Tab8'!T61</f>
        <v>0</v>
      </c>
      <c r="U60" s="10">
        <f>'Tab7'!U60-'Tab8'!U61</f>
        <v>0</v>
      </c>
      <c r="V60" s="10">
        <f>'Tab7'!V60-'Tab8'!V61</f>
        <v>0</v>
      </c>
      <c r="W60" s="10">
        <f>'Tab7'!W60-'Tab8'!W61</f>
        <v>0</v>
      </c>
      <c r="X60" s="10">
        <f>'Tab7'!X60-'Tab8'!X61</f>
        <v>0</v>
      </c>
      <c r="Y60" s="10">
        <f>'Tab7'!Y60-'Tab8'!Y61</f>
        <v>0</v>
      </c>
      <c r="Z60" s="10">
        <f>'Tab7'!Z60-'Tab8'!Z61</f>
        <v>0</v>
      </c>
      <c r="AA60" s="10">
        <f>'Tab7'!AA60-'Tab8'!AA61</f>
        <v>0</v>
      </c>
    </row>
    <row r="61" spans="2:27" s="58" customFormat="1" ht="15" customHeight="1" x14ac:dyDescent="0.4">
      <c r="B61" s="61" t="s">
        <v>178</v>
      </c>
      <c r="C61" s="13" t="s">
        <v>157</v>
      </c>
      <c r="D61" s="10">
        <f>'Tab7'!D61-'Tab8'!D62</f>
        <v>0</v>
      </c>
      <c r="E61" s="10">
        <f>'Tab7'!E61-'Tab8'!E62</f>
        <v>0</v>
      </c>
      <c r="F61" s="10">
        <f>'Tab7'!F61-'Tab8'!F62</f>
        <v>0</v>
      </c>
      <c r="G61" s="10">
        <f>'Tab7'!G61-'Tab8'!G62</f>
        <v>0</v>
      </c>
      <c r="H61" s="10">
        <f>'Tab7'!H61-'Tab8'!H62</f>
        <v>0</v>
      </c>
      <c r="I61" s="10">
        <f>'Tab7'!I61-'Tab8'!I62</f>
        <v>0</v>
      </c>
      <c r="J61" s="10">
        <f>'Tab7'!J61-'Tab8'!J62</f>
        <v>0</v>
      </c>
      <c r="K61" s="10">
        <f>'Tab7'!K61-'Tab8'!K62</f>
        <v>0</v>
      </c>
      <c r="L61" s="10">
        <f>'Tab7'!L61-'Tab8'!L62</f>
        <v>0</v>
      </c>
      <c r="M61" s="10">
        <f>'Tab7'!M61-'Tab8'!M62</f>
        <v>0</v>
      </c>
      <c r="N61" s="10">
        <f>'Tab7'!N61-'Tab8'!N62</f>
        <v>0</v>
      </c>
      <c r="O61" s="10">
        <f>'Tab7'!O61-'Tab8'!O62</f>
        <v>0</v>
      </c>
      <c r="P61" s="10">
        <f>'Tab7'!P61-'Tab8'!P62</f>
        <v>0</v>
      </c>
      <c r="Q61" s="10">
        <f>'Tab7'!Q61-'Tab8'!Q62</f>
        <v>0</v>
      </c>
      <c r="R61" s="10">
        <f>'Tab7'!R61-'Tab8'!R62</f>
        <v>0</v>
      </c>
      <c r="S61" s="10">
        <f>'Tab7'!S61-'Tab8'!S62</f>
        <v>0</v>
      </c>
      <c r="T61" s="10">
        <f>'Tab7'!T61-'Tab8'!T62</f>
        <v>0</v>
      </c>
      <c r="U61" s="10">
        <f>'Tab7'!U61-'Tab8'!U62</f>
        <v>0</v>
      </c>
      <c r="V61" s="10">
        <f>'Tab7'!V61-'Tab8'!V62</f>
        <v>0</v>
      </c>
      <c r="W61" s="10">
        <f>'Tab7'!W61-'Tab8'!W62</f>
        <v>0</v>
      </c>
      <c r="X61" s="10">
        <f>'Tab7'!X61-'Tab8'!X62</f>
        <v>0</v>
      </c>
      <c r="Y61" s="10">
        <f>'Tab7'!Y61-'Tab8'!Y62</f>
        <v>0</v>
      </c>
      <c r="Z61" s="10">
        <f>'Tab7'!Z61-'Tab8'!Z62</f>
        <v>0</v>
      </c>
      <c r="AA61" s="10">
        <f>'Tab7'!AA61-'Tab8'!AA62</f>
        <v>0</v>
      </c>
    </row>
    <row r="62" spans="2:27" s="58" customFormat="1" ht="15" customHeight="1" x14ac:dyDescent="0.4">
      <c r="B62" s="61" t="s">
        <v>179</v>
      </c>
      <c r="C62" s="13" t="s">
        <v>158</v>
      </c>
      <c r="D62" s="10">
        <f>'Tab7'!D62-'Tab8'!D63</f>
        <v>0</v>
      </c>
      <c r="E62" s="10">
        <f>'Tab7'!E62-'Tab8'!E63</f>
        <v>0</v>
      </c>
      <c r="F62" s="10">
        <f>'Tab7'!F62-'Tab8'!F63</f>
        <v>0</v>
      </c>
      <c r="G62" s="10">
        <f>'Tab7'!G62-'Tab8'!G63</f>
        <v>0</v>
      </c>
      <c r="H62" s="10">
        <f>'Tab7'!H62-'Tab8'!H63</f>
        <v>0</v>
      </c>
      <c r="I62" s="10">
        <f>'Tab7'!I62-'Tab8'!I63</f>
        <v>0</v>
      </c>
      <c r="J62" s="10">
        <f>'Tab7'!J62-'Tab8'!J63</f>
        <v>0</v>
      </c>
      <c r="K62" s="10">
        <f>'Tab7'!K62-'Tab8'!K63</f>
        <v>0</v>
      </c>
      <c r="L62" s="10">
        <f>'Tab7'!L62-'Tab8'!L63</f>
        <v>0</v>
      </c>
      <c r="M62" s="10">
        <f>'Tab7'!M62-'Tab8'!M63</f>
        <v>0</v>
      </c>
      <c r="N62" s="10">
        <f>'Tab7'!N62-'Tab8'!N63</f>
        <v>0</v>
      </c>
      <c r="O62" s="10">
        <f>'Tab7'!O62-'Tab8'!O63</f>
        <v>0</v>
      </c>
      <c r="P62" s="10">
        <f>'Tab7'!P62-'Tab8'!P63</f>
        <v>0</v>
      </c>
      <c r="Q62" s="10">
        <f>'Tab7'!Q62-'Tab8'!Q63</f>
        <v>0</v>
      </c>
      <c r="R62" s="10">
        <f>'Tab7'!R62-'Tab8'!R63</f>
        <v>0</v>
      </c>
      <c r="S62" s="10">
        <f>'Tab7'!S62-'Tab8'!S63</f>
        <v>0</v>
      </c>
      <c r="T62" s="10">
        <f>'Tab7'!T62-'Tab8'!T63</f>
        <v>-10032</v>
      </c>
      <c r="U62" s="10">
        <f>'Tab7'!U62-'Tab8'!U63</f>
        <v>-12679</v>
      </c>
      <c r="V62" s="10">
        <f>'Tab7'!V62-'Tab8'!V63</f>
        <v>-14317.286390808167</v>
      </c>
      <c r="W62" s="10">
        <f>'Tab7'!W62-'Tab8'!W63</f>
        <v>-13565.660537795931</v>
      </c>
      <c r="X62" s="10">
        <f>'Tab7'!X62-'Tab8'!X63</f>
        <v>-14703.518936574092</v>
      </c>
      <c r="Y62" s="10">
        <f>'Tab7'!Y62-'Tab8'!Y63</f>
        <v>-17907.907282568056</v>
      </c>
      <c r="Z62" s="10">
        <f>'Tab7'!Z62-'Tab8'!Z63</f>
        <v>-12071.514034163647</v>
      </c>
      <c r="AA62" s="10">
        <f>'Tab7'!AA62-'Tab8'!AA63</f>
        <v>-11759.842224713499</v>
      </c>
    </row>
    <row r="63" spans="2:27" s="58" customFormat="1" ht="15" customHeight="1" x14ac:dyDescent="0.4">
      <c r="B63" s="61" t="s">
        <v>180</v>
      </c>
      <c r="C63" s="13" t="s">
        <v>159</v>
      </c>
      <c r="D63" s="10">
        <f>'Tab7'!D63-'Tab8'!D64</f>
        <v>0</v>
      </c>
      <c r="E63" s="10">
        <f>'Tab7'!E63-'Tab8'!E64</f>
        <v>0</v>
      </c>
      <c r="F63" s="10">
        <f>'Tab7'!F63-'Tab8'!F64</f>
        <v>0</v>
      </c>
      <c r="G63" s="10">
        <f>'Tab7'!G63-'Tab8'!G64</f>
        <v>0</v>
      </c>
      <c r="H63" s="10">
        <f>'Tab7'!H63-'Tab8'!H64</f>
        <v>0</v>
      </c>
      <c r="I63" s="10">
        <f>'Tab7'!I63-'Tab8'!I64</f>
        <v>0</v>
      </c>
      <c r="J63" s="10">
        <f>'Tab7'!J63-'Tab8'!J64</f>
        <v>0</v>
      </c>
      <c r="K63" s="10">
        <f>'Tab7'!K63-'Tab8'!K64</f>
        <v>0</v>
      </c>
      <c r="L63" s="10">
        <f>'Tab7'!L63-'Tab8'!L64</f>
        <v>0</v>
      </c>
      <c r="M63" s="10">
        <f>'Tab7'!M63-'Tab8'!M64</f>
        <v>0</v>
      </c>
      <c r="N63" s="10">
        <f>'Tab7'!N63-'Tab8'!N64</f>
        <v>0</v>
      </c>
      <c r="O63" s="10">
        <f>'Tab7'!O63-'Tab8'!O64</f>
        <v>0</v>
      </c>
      <c r="P63" s="10">
        <f>'Tab7'!P63-'Tab8'!P64</f>
        <v>0</v>
      </c>
      <c r="Q63" s="10">
        <f>'Tab7'!Q63-'Tab8'!Q64</f>
        <v>0</v>
      </c>
      <c r="R63" s="10">
        <f>'Tab7'!R63-'Tab8'!R64</f>
        <v>0</v>
      </c>
      <c r="S63" s="10">
        <f>'Tab7'!S63-'Tab8'!S64</f>
        <v>0</v>
      </c>
      <c r="T63" s="10">
        <f>'Tab7'!T63-'Tab8'!T64</f>
        <v>-142527</v>
      </c>
      <c r="U63" s="10">
        <f>'Tab7'!U63-'Tab8'!U64</f>
        <v>-145186</v>
      </c>
      <c r="V63" s="10">
        <f>'Tab7'!V63-'Tab8'!V64</f>
        <v>-131700.40602723058</v>
      </c>
      <c r="W63" s="10">
        <f>'Tab7'!W63-'Tab8'!W64</f>
        <v>-141208.21314709104</v>
      </c>
      <c r="X63" s="10">
        <f>'Tab7'!X63-'Tab8'!X64</f>
        <v>-129213.08011401856</v>
      </c>
      <c r="Y63" s="10">
        <f>'Tab7'!Y63-'Tab8'!Y64</f>
        <v>-126645.59672050545</v>
      </c>
      <c r="Z63" s="10">
        <f>'Tab7'!Z63-'Tab8'!Z64</f>
        <v>-143975.77704091338</v>
      </c>
      <c r="AA63" s="10">
        <f>'Tab7'!AA63-'Tab8'!AA64</f>
        <v>-163144.90728329029</v>
      </c>
    </row>
    <row r="64" spans="2:27" s="65" customFormat="1" ht="15" customHeight="1" x14ac:dyDescent="0.5">
      <c r="B64" s="64" t="s">
        <v>69</v>
      </c>
      <c r="C64" s="20" t="s">
        <v>160</v>
      </c>
      <c r="D64" s="21">
        <f>'Tab7'!D64-'Tab8'!D65</f>
        <v>0</v>
      </c>
      <c r="E64" s="21">
        <f>'Tab7'!E64-'Tab8'!E65</f>
        <v>0</v>
      </c>
      <c r="F64" s="21">
        <f>'Tab7'!F64-'Tab8'!F65</f>
        <v>0</v>
      </c>
      <c r="G64" s="21">
        <f>'Tab7'!G64-'Tab8'!G65</f>
        <v>0</v>
      </c>
      <c r="H64" s="21">
        <f>'Tab7'!H64-'Tab8'!H65</f>
        <v>0</v>
      </c>
      <c r="I64" s="21">
        <f>'Tab7'!I64-'Tab8'!I65</f>
        <v>0</v>
      </c>
      <c r="J64" s="21">
        <f>'Tab7'!J64-'Tab8'!J65</f>
        <v>0</v>
      </c>
      <c r="K64" s="21">
        <f>'Tab7'!K64-'Tab8'!K65</f>
        <v>0</v>
      </c>
      <c r="L64" s="21">
        <f>'Tab7'!L64-'Tab8'!L65</f>
        <v>0</v>
      </c>
      <c r="M64" s="21">
        <f>'Tab7'!M64-'Tab8'!M65</f>
        <v>0</v>
      </c>
      <c r="N64" s="21">
        <f>'Tab7'!N64-'Tab8'!N65</f>
        <v>0</v>
      </c>
      <c r="O64" s="21">
        <f>'Tab7'!O64-'Tab8'!O65</f>
        <v>0</v>
      </c>
      <c r="P64" s="21">
        <f>'Tab7'!P64-'Tab8'!P65</f>
        <v>0</v>
      </c>
      <c r="Q64" s="21">
        <f>'Tab7'!Q64-'Tab8'!Q65</f>
        <v>0</v>
      </c>
      <c r="R64" s="21">
        <f>'Tab7'!R64-'Tab8'!R65</f>
        <v>0</v>
      </c>
      <c r="S64" s="21">
        <f>'Tab7'!S64-'Tab8'!S65</f>
        <v>0</v>
      </c>
      <c r="T64" s="21">
        <f>'Tab7'!T64-'Tab8'!T65</f>
        <v>-484006</v>
      </c>
      <c r="U64" s="21">
        <f>'Tab7'!U64-'Tab8'!U65</f>
        <v>-457374</v>
      </c>
      <c r="V64" s="21">
        <f>'Tab7'!V64-'Tab8'!V65</f>
        <v>-597242.15944949747</v>
      </c>
      <c r="W64" s="21">
        <f>'Tab7'!W64-'Tab8'!W65</f>
        <v>-700030.82715501462</v>
      </c>
      <c r="X64" s="21">
        <f>'Tab7'!X64-'Tab8'!X65</f>
        <v>-680998.81845621904</v>
      </c>
      <c r="Y64" s="21">
        <f>'Tab7'!Y64-'Tab8'!Y65</f>
        <v>-659578.73539630079</v>
      </c>
      <c r="Z64" s="21">
        <f>'Tab7'!Z64-'Tab8'!Z65</f>
        <v>-780062.83045771916</v>
      </c>
      <c r="AA64" s="21">
        <f>'Tab7'!AA64-'Tab8'!AA65</f>
        <v>-821827.14346424548</v>
      </c>
    </row>
    <row r="65" spans="2:27" s="65" customFormat="1" ht="15" customHeight="1" x14ac:dyDescent="0.5">
      <c r="B65" s="64" t="s">
        <v>71</v>
      </c>
      <c r="C65" s="20" t="s">
        <v>161</v>
      </c>
      <c r="D65" s="21">
        <f>'Tab7'!D65-'Tab8'!D66</f>
        <v>0</v>
      </c>
      <c r="E65" s="21">
        <f>'Tab7'!E65-'Tab8'!E66</f>
        <v>0</v>
      </c>
      <c r="F65" s="21">
        <f>'Tab7'!F65-'Tab8'!F66</f>
        <v>0</v>
      </c>
      <c r="G65" s="21">
        <f>'Tab7'!G65-'Tab8'!G66</f>
        <v>0</v>
      </c>
      <c r="H65" s="21">
        <f>'Tab7'!H65-'Tab8'!H66</f>
        <v>0</v>
      </c>
      <c r="I65" s="21">
        <f>'Tab7'!I65-'Tab8'!I66</f>
        <v>0</v>
      </c>
      <c r="J65" s="21">
        <f>'Tab7'!J65-'Tab8'!J66</f>
        <v>0</v>
      </c>
      <c r="K65" s="21">
        <f>'Tab7'!K65-'Tab8'!K66</f>
        <v>0</v>
      </c>
      <c r="L65" s="21">
        <f>'Tab7'!L65-'Tab8'!L66</f>
        <v>0</v>
      </c>
      <c r="M65" s="21">
        <f>'Tab7'!M65-'Tab8'!M66</f>
        <v>0</v>
      </c>
      <c r="N65" s="21">
        <f>'Tab7'!N65-'Tab8'!N66</f>
        <v>0</v>
      </c>
      <c r="O65" s="21">
        <f>'Tab7'!O65-'Tab8'!O66</f>
        <v>0</v>
      </c>
      <c r="P65" s="21">
        <f>'Tab7'!P65-'Tab8'!P66</f>
        <v>0</v>
      </c>
      <c r="Q65" s="21">
        <f>'Tab7'!Q65-'Tab8'!Q66</f>
        <v>0</v>
      </c>
      <c r="R65" s="21">
        <f>'Tab7'!R65-'Tab8'!R66</f>
        <v>0</v>
      </c>
      <c r="S65" s="21">
        <f>'Tab7'!S65-'Tab8'!S66</f>
        <v>0</v>
      </c>
      <c r="T65" s="21">
        <f>'Tab7'!T65-'Tab8'!T66</f>
        <v>-252182</v>
      </c>
      <c r="U65" s="21">
        <f>'Tab7'!U65-'Tab8'!U66</f>
        <v>-275427</v>
      </c>
      <c r="V65" s="21">
        <f>'Tab7'!V65-'Tab8'!V66</f>
        <v>-249971.36715514446</v>
      </c>
      <c r="W65" s="21">
        <f>'Tab7'!W65-'Tab8'!W66</f>
        <v>-302549.19601825409</v>
      </c>
      <c r="X65" s="21">
        <f>'Tab7'!X65-'Tab8'!X66</f>
        <v>-301676.52686819411</v>
      </c>
      <c r="Y65" s="21">
        <f>'Tab7'!Y65-'Tab8'!Y66</f>
        <v>-361792.4007629077</v>
      </c>
      <c r="Z65" s="21">
        <f>'Tab7'!Z65-'Tab8'!Z66</f>
        <v>-378484.47354624956</v>
      </c>
      <c r="AA65" s="21">
        <f>'Tab7'!AA65-'Tab8'!AA66</f>
        <v>-461323.67308207171</v>
      </c>
    </row>
    <row r="66" spans="2:27" s="65" customFormat="1" ht="15" customHeight="1" x14ac:dyDescent="0.5">
      <c r="B66" s="64" t="s">
        <v>73</v>
      </c>
      <c r="C66" s="20" t="s">
        <v>162</v>
      </c>
      <c r="D66" s="21">
        <f>'Tab7'!D66-'Tab8'!D67</f>
        <v>0</v>
      </c>
      <c r="E66" s="21">
        <f>'Tab7'!E66-'Tab8'!E67</f>
        <v>0</v>
      </c>
      <c r="F66" s="21">
        <f>'Tab7'!F66-'Tab8'!F67</f>
        <v>0</v>
      </c>
      <c r="G66" s="21">
        <f>'Tab7'!G66-'Tab8'!G67</f>
        <v>0</v>
      </c>
      <c r="H66" s="21">
        <f>'Tab7'!H66-'Tab8'!H67</f>
        <v>0</v>
      </c>
      <c r="I66" s="21">
        <f>'Tab7'!I66-'Tab8'!I67</f>
        <v>0</v>
      </c>
      <c r="J66" s="21">
        <f>'Tab7'!J66-'Tab8'!J67</f>
        <v>0</v>
      </c>
      <c r="K66" s="21">
        <f>'Tab7'!K66-'Tab8'!K67</f>
        <v>0</v>
      </c>
      <c r="L66" s="21">
        <f>'Tab7'!L66-'Tab8'!L67</f>
        <v>0</v>
      </c>
      <c r="M66" s="21">
        <f>'Tab7'!M66-'Tab8'!M67</f>
        <v>0</v>
      </c>
      <c r="N66" s="21">
        <f>'Tab7'!N66-'Tab8'!N67</f>
        <v>0</v>
      </c>
      <c r="O66" s="21">
        <f>'Tab7'!O66-'Tab8'!O67</f>
        <v>0</v>
      </c>
      <c r="P66" s="21">
        <f>'Tab7'!P66-'Tab8'!P67</f>
        <v>0</v>
      </c>
      <c r="Q66" s="21">
        <f>'Tab7'!Q66-'Tab8'!Q67</f>
        <v>0</v>
      </c>
      <c r="R66" s="21">
        <f>'Tab7'!R66-'Tab8'!R67</f>
        <v>0</v>
      </c>
      <c r="S66" s="21">
        <f>'Tab7'!S66-'Tab8'!S67</f>
        <v>0</v>
      </c>
      <c r="T66" s="21">
        <f>'Tab7'!T66-'Tab8'!T67</f>
        <v>-19888</v>
      </c>
      <c r="U66" s="21">
        <f>'Tab7'!U66-'Tab8'!U67</f>
        <v>-12632</v>
      </c>
      <c r="V66" s="21">
        <f>'Tab7'!V66-'Tab8'!V67</f>
        <v>-17352.873522674869</v>
      </c>
      <c r="W66" s="21">
        <f>'Tab7'!W66-'Tab8'!W67</f>
        <v>-17424.266726348502</v>
      </c>
      <c r="X66" s="21">
        <f>'Tab7'!X66-'Tab8'!X67</f>
        <v>-19294.363794978181</v>
      </c>
      <c r="Y66" s="21">
        <f>'Tab7'!Y66-'Tab8'!Y67</f>
        <v>-20258.651469897024</v>
      </c>
      <c r="Z66" s="21">
        <f>'Tab7'!Z66-'Tab8'!Z67</f>
        <v>-19602.431447569306</v>
      </c>
      <c r="AA66" s="21">
        <f>'Tab7'!AA66-'Tab8'!AA67</f>
        <v>-4196.3396117712473</v>
      </c>
    </row>
    <row r="67" spans="2:27" s="65" customFormat="1" ht="15" customHeight="1" x14ac:dyDescent="0.5">
      <c r="B67" s="64" t="s">
        <v>75</v>
      </c>
      <c r="C67" s="20" t="s">
        <v>163</v>
      </c>
      <c r="D67" s="21">
        <f>'Tab7'!D67-'Tab8'!D68</f>
        <v>0</v>
      </c>
      <c r="E67" s="21">
        <f>'Tab7'!E67-'Tab8'!E68</f>
        <v>0</v>
      </c>
      <c r="F67" s="21">
        <f>'Tab7'!F67-'Tab8'!F68</f>
        <v>0</v>
      </c>
      <c r="G67" s="21">
        <f>'Tab7'!G67-'Tab8'!G68</f>
        <v>0</v>
      </c>
      <c r="H67" s="21">
        <f>'Tab7'!H67-'Tab8'!H68</f>
        <v>0</v>
      </c>
      <c r="I67" s="21">
        <f>'Tab7'!I67-'Tab8'!I68</f>
        <v>0</v>
      </c>
      <c r="J67" s="21">
        <f>'Tab7'!J67-'Tab8'!J68</f>
        <v>0</v>
      </c>
      <c r="K67" s="21">
        <f>'Tab7'!K67-'Tab8'!K68</f>
        <v>0</v>
      </c>
      <c r="L67" s="21">
        <f>'Tab7'!L67-'Tab8'!L68</f>
        <v>0</v>
      </c>
      <c r="M67" s="21">
        <f>'Tab7'!M67-'Tab8'!M68</f>
        <v>0</v>
      </c>
      <c r="N67" s="21">
        <f>'Tab7'!N67-'Tab8'!N68</f>
        <v>0</v>
      </c>
      <c r="O67" s="21">
        <f>'Tab7'!O67-'Tab8'!O68</f>
        <v>0</v>
      </c>
      <c r="P67" s="21">
        <f>'Tab7'!P67-'Tab8'!P68</f>
        <v>0</v>
      </c>
      <c r="Q67" s="21">
        <f>'Tab7'!Q67-'Tab8'!Q68</f>
        <v>0</v>
      </c>
      <c r="R67" s="21">
        <f>'Tab7'!R67-'Tab8'!R68</f>
        <v>0</v>
      </c>
      <c r="S67" s="21">
        <f>'Tab7'!S67-'Tab8'!S68</f>
        <v>0</v>
      </c>
      <c r="T67" s="21">
        <f>'Tab7'!T67-'Tab8'!T68</f>
        <v>-139250</v>
      </c>
      <c r="U67" s="21">
        <f>'Tab7'!U67-'Tab8'!U68</f>
        <v>-173993</v>
      </c>
      <c r="V67" s="21">
        <f>'Tab7'!V67-'Tab8'!V68</f>
        <v>-177105.18332364011</v>
      </c>
      <c r="W67" s="21">
        <f>'Tab7'!W67-'Tab8'!W68</f>
        <v>-160681.23743540619</v>
      </c>
      <c r="X67" s="21">
        <f>'Tab7'!X67-'Tab8'!X68</f>
        <v>-181054.22607062498</v>
      </c>
      <c r="Y67" s="21">
        <f>'Tab7'!Y67-'Tab8'!Y68</f>
        <v>-162074.18168546609</v>
      </c>
      <c r="Z67" s="21">
        <f>'Tab7'!Z67-'Tab8'!Z68</f>
        <v>-160168.89301735867</v>
      </c>
      <c r="AA67" s="21">
        <f>'Tab7'!AA67-'Tab8'!AA68</f>
        <v>-189222.58729811656</v>
      </c>
    </row>
    <row r="68" spans="2:27" s="65" customFormat="1" ht="15" customHeight="1" x14ac:dyDescent="0.5">
      <c r="B68" s="64" t="s">
        <v>77</v>
      </c>
      <c r="C68" s="20" t="s">
        <v>116</v>
      </c>
      <c r="D68" s="21">
        <f>'Tab7'!D68-'Tab8'!D69</f>
        <v>0</v>
      </c>
      <c r="E68" s="21">
        <f>'Tab7'!E68-'Tab8'!E69</f>
        <v>0</v>
      </c>
      <c r="F68" s="21">
        <f>'Tab7'!F68-'Tab8'!F69</f>
        <v>0</v>
      </c>
      <c r="G68" s="21">
        <f>'Tab7'!G68-'Tab8'!G69</f>
        <v>0</v>
      </c>
      <c r="H68" s="21">
        <f>'Tab7'!H68-'Tab8'!H69</f>
        <v>0</v>
      </c>
      <c r="I68" s="21">
        <f>'Tab7'!I68-'Tab8'!I69</f>
        <v>0</v>
      </c>
      <c r="J68" s="21">
        <f>'Tab7'!J68-'Tab8'!J69</f>
        <v>0</v>
      </c>
      <c r="K68" s="21">
        <f>'Tab7'!K68-'Tab8'!K69</f>
        <v>0</v>
      </c>
      <c r="L68" s="21">
        <f>'Tab7'!L68-'Tab8'!L69</f>
        <v>0</v>
      </c>
      <c r="M68" s="21">
        <f>'Tab7'!M68-'Tab8'!M69</f>
        <v>0</v>
      </c>
      <c r="N68" s="21">
        <f>'Tab7'!N68-'Tab8'!N69</f>
        <v>0</v>
      </c>
      <c r="O68" s="21">
        <f>'Tab7'!O68-'Tab8'!O69</f>
        <v>0</v>
      </c>
      <c r="P68" s="21">
        <f>'Tab7'!P68-'Tab8'!P69</f>
        <v>0</v>
      </c>
      <c r="Q68" s="21">
        <f>'Tab7'!Q68-'Tab8'!Q69</f>
        <v>0</v>
      </c>
      <c r="R68" s="21">
        <f>'Tab7'!R68-'Tab8'!R69</f>
        <v>0</v>
      </c>
      <c r="S68" s="21">
        <f>'Tab7'!S68-'Tab8'!S69</f>
        <v>0</v>
      </c>
      <c r="T68" s="21">
        <f>'Tab7'!T68-'Tab8'!T69</f>
        <v>-422258</v>
      </c>
      <c r="U68" s="21">
        <f>'Tab7'!U68-'Tab8'!U69</f>
        <v>-474369.00000000006</v>
      </c>
      <c r="V68" s="21">
        <f>'Tab7'!V68-'Tab8'!V69</f>
        <v>-569963.85152577143</v>
      </c>
      <c r="W68" s="21">
        <f>'Tab7'!W68-'Tab8'!W69</f>
        <v>-592870.99757263367</v>
      </c>
      <c r="X68" s="21">
        <f>'Tab7'!X68-'Tab8'!X69</f>
        <v>-630923.74911105609</v>
      </c>
      <c r="Y68" s="21">
        <f>'Tab7'!Y68-'Tab8'!Y69</f>
        <v>-632082.27435121313</v>
      </c>
      <c r="Z68" s="21">
        <f>'Tab7'!Z68-'Tab8'!Z69</f>
        <v>-638569.26415106957</v>
      </c>
      <c r="AA68" s="21">
        <f>'Tab7'!AA68-'Tab8'!AA69</f>
        <v>-616799.01900361944</v>
      </c>
    </row>
    <row r="69" spans="2:27" s="58" customFormat="1" ht="15" customHeight="1" x14ac:dyDescent="0.4">
      <c r="B69" s="61" t="s">
        <v>181</v>
      </c>
      <c r="C69" s="13" t="s">
        <v>164</v>
      </c>
      <c r="D69" s="10">
        <f>'Tab7'!D69-'Tab8'!D70</f>
        <v>0</v>
      </c>
      <c r="E69" s="10">
        <f>'Tab7'!E69-'Tab8'!E70</f>
        <v>0</v>
      </c>
      <c r="F69" s="10">
        <f>'Tab7'!F69-'Tab8'!F70</f>
        <v>0</v>
      </c>
      <c r="G69" s="10">
        <f>'Tab7'!G69-'Tab8'!G70</f>
        <v>0</v>
      </c>
      <c r="H69" s="10">
        <f>'Tab7'!H69-'Tab8'!H70</f>
        <v>0</v>
      </c>
      <c r="I69" s="10">
        <f>'Tab7'!I69-'Tab8'!I70</f>
        <v>0</v>
      </c>
      <c r="J69" s="10">
        <f>'Tab7'!J69-'Tab8'!J70</f>
        <v>0</v>
      </c>
      <c r="K69" s="10">
        <f>'Tab7'!K69-'Tab8'!K70</f>
        <v>0</v>
      </c>
      <c r="L69" s="10">
        <f>'Tab7'!L69-'Tab8'!L70</f>
        <v>0</v>
      </c>
      <c r="M69" s="10">
        <f>'Tab7'!M69-'Tab8'!M70</f>
        <v>0</v>
      </c>
      <c r="N69" s="10">
        <f>'Tab7'!N69-'Tab8'!N70</f>
        <v>0</v>
      </c>
      <c r="O69" s="10">
        <f>'Tab7'!O69-'Tab8'!O70</f>
        <v>0</v>
      </c>
      <c r="P69" s="10">
        <f>'Tab7'!P69-'Tab8'!P70</f>
        <v>0</v>
      </c>
      <c r="Q69" s="10">
        <f>'Tab7'!Q69-'Tab8'!Q70</f>
        <v>0</v>
      </c>
      <c r="R69" s="10">
        <f>'Tab7'!R69-'Tab8'!R70</f>
        <v>0</v>
      </c>
      <c r="S69" s="10">
        <f>'Tab7'!S69-'Tab8'!S70</f>
        <v>0</v>
      </c>
      <c r="T69" s="10">
        <f>'Tab7'!T69-'Tab8'!T70</f>
        <v>-68902</v>
      </c>
      <c r="U69" s="10">
        <f>'Tab7'!U69-'Tab8'!U70</f>
        <v>-52924</v>
      </c>
      <c r="V69" s="10">
        <f>'Tab7'!V69-'Tab8'!V70</f>
        <v>-51817.869639306715</v>
      </c>
      <c r="W69" s="10">
        <f>'Tab7'!W69-'Tab8'!W70</f>
        <v>-57119.708454430489</v>
      </c>
      <c r="X69" s="10">
        <f>'Tab7'!X69-'Tab8'!X70</f>
        <v>-54806.034938016928</v>
      </c>
      <c r="Y69" s="10">
        <f>'Tab7'!Y69-'Tab8'!Y70</f>
        <v>-44618.381149090754</v>
      </c>
      <c r="Z69" s="10">
        <f>'Tab7'!Z69-'Tab8'!Z70</f>
        <v>-44077.260399495113</v>
      </c>
      <c r="AA69" s="10">
        <f>'Tab7'!AA69-'Tab8'!AA70</f>
        <v>-41294.300626815457</v>
      </c>
    </row>
    <row r="70" spans="2:27" s="58" customFormat="1" ht="15" customHeight="1" x14ac:dyDescent="0.4">
      <c r="B70" s="61" t="s">
        <v>182</v>
      </c>
      <c r="C70" s="13" t="s">
        <v>165</v>
      </c>
      <c r="D70" s="10">
        <f>'Tab7'!D70-'Tab8'!D71</f>
        <v>0</v>
      </c>
      <c r="E70" s="10">
        <f>'Tab7'!E70-'Tab8'!E71</f>
        <v>0</v>
      </c>
      <c r="F70" s="10">
        <f>'Tab7'!F70-'Tab8'!F71</f>
        <v>0</v>
      </c>
      <c r="G70" s="10">
        <f>'Tab7'!G70-'Tab8'!G71</f>
        <v>0</v>
      </c>
      <c r="H70" s="10">
        <f>'Tab7'!H70-'Tab8'!H71</f>
        <v>0</v>
      </c>
      <c r="I70" s="10">
        <f>'Tab7'!I70-'Tab8'!I71</f>
        <v>0</v>
      </c>
      <c r="J70" s="10">
        <f>'Tab7'!J70-'Tab8'!J71</f>
        <v>0</v>
      </c>
      <c r="K70" s="10">
        <f>'Tab7'!K70-'Tab8'!K71</f>
        <v>0</v>
      </c>
      <c r="L70" s="10">
        <f>'Tab7'!L70-'Tab8'!L71</f>
        <v>0</v>
      </c>
      <c r="M70" s="10">
        <f>'Tab7'!M70-'Tab8'!M71</f>
        <v>0</v>
      </c>
      <c r="N70" s="10">
        <f>'Tab7'!N70-'Tab8'!N71</f>
        <v>0</v>
      </c>
      <c r="O70" s="10">
        <f>'Tab7'!O70-'Tab8'!O71</f>
        <v>0</v>
      </c>
      <c r="P70" s="10">
        <f>'Tab7'!P70-'Tab8'!P71</f>
        <v>0</v>
      </c>
      <c r="Q70" s="10">
        <f>'Tab7'!Q70-'Tab8'!Q71</f>
        <v>0</v>
      </c>
      <c r="R70" s="10">
        <f>'Tab7'!R70-'Tab8'!R71</f>
        <v>0</v>
      </c>
      <c r="S70" s="10">
        <f>'Tab7'!S70-'Tab8'!S71</f>
        <v>0</v>
      </c>
      <c r="T70" s="10">
        <f>'Tab7'!T70-'Tab8'!T71</f>
        <v>-161853</v>
      </c>
      <c r="U70" s="10">
        <f>'Tab7'!U70-'Tab8'!U71</f>
        <v>-143291</v>
      </c>
      <c r="V70" s="10">
        <f>'Tab7'!V70-'Tab8'!V71</f>
        <v>-157055.24338409505</v>
      </c>
      <c r="W70" s="10">
        <f>'Tab7'!W70-'Tab8'!W71</f>
        <v>-158263.18342817057</v>
      </c>
      <c r="X70" s="10">
        <f>'Tab7'!X70-'Tab8'!X71</f>
        <v>-206456.50080166693</v>
      </c>
      <c r="Y70" s="10">
        <f>'Tab7'!Y70-'Tab8'!Y71</f>
        <v>-157873.05148000293</v>
      </c>
      <c r="Z70" s="10">
        <f>'Tab7'!Z70-'Tab8'!Z71</f>
        <v>-174989.48641062836</v>
      </c>
      <c r="AA70" s="10">
        <f>'Tab7'!AA70-'Tab8'!AA71</f>
        <v>-177655.79371813638</v>
      </c>
    </row>
    <row r="71" spans="2:27" s="58" customFormat="1" ht="15" customHeight="1" x14ac:dyDescent="0.4">
      <c r="B71" s="61" t="s">
        <v>183</v>
      </c>
      <c r="C71" s="13" t="s">
        <v>119</v>
      </c>
      <c r="D71" s="10">
        <f>'Tab7'!D71-'Tab8'!D72</f>
        <v>0</v>
      </c>
      <c r="E71" s="10">
        <f>'Tab7'!E71-'Tab8'!E72</f>
        <v>0</v>
      </c>
      <c r="F71" s="10">
        <f>'Tab7'!F71-'Tab8'!F72</f>
        <v>0</v>
      </c>
      <c r="G71" s="10">
        <f>'Tab7'!G71-'Tab8'!G72</f>
        <v>0</v>
      </c>
      <c r="H71" s="10">
        <f>'Tab7'!H71-'Tab8'!H72</f>
        <v>0</v>
      </c>
      <c r="I71" s="10">
        <f>'Tab7'!I71-'Tab8'!I72</f>
        <v>0</v>
      </c>
      <c r="J71" s="10">
        <f>'Tab7'!J71-'Tab8'!J72</f>
        <v>0</v>
      </c>
      <c r="K71" s="10">
        <f>'Tab7'!K71-'Tab8'!K72</f>
        <v>0</v>
      </c>
      <c r="L71" s="10">
        <f>'Tab7'!L71-'Tab8'!L72</f>
        <v>0</v>
      </c>
      <c r="M71" s="10">
        <f>'Tab7'!M71-'Tab8'!M72</f>
        <v>0</v>
      </c>
      <c r="N71" s="10">
        <f>'Tab7'!N71-'Tab8'!N72</f>
        <v>0</v>
      </c>
      <c r="O71" s="10">
        <f>'Tab7'!O71-'Tab8'!O72</f>
        <v>0</v>
      </c>
      <c r="P71" s="10">
        <f>'Tab7'!P71-'Tab8'!P72</f>
        <v>0</v>
      </c>
      <c r="Q71" s="10">
        <f>'Tab7'!Q71-'Tab8'!Q72</f>
        <v>0</v>
      </c>
      <c r="R71" s="10">
        <f>'Tab7'!R71-'Tab8'!R72</f>
        <v>0</v>
      </c>
      <c r="S71" s="10">
        <f>'Tab7'!S71-'Tab8'!S72</f>
        <v>0</v>
      </c>
      <c r="T71" s="10">
        <f>'Tab7'!T71-'Tab8'!T72</f>
        <v>-191503</v>
      </c>
      <c r="U71" s="10">
        <f>'Tab7'!U71-'Tab8'!U72</f>
        <v>-278154</v>
      </c>
      <c r="V71" s="10">
        <f>'Tab7'!V71-'Tab8'!V72</f>
        <v>-364117.46281960473</v>
      </c>
      <c r="W71" s="10">
        <f>'Tab7'!W71-'Tab8'!W72</f>
        <v>-380289.18392014131</v>
      </c>
      <c r="X71" s="10">
        <f>'Tab7'!X71-'Tab8'!X72</f>
        <v>-372151.38498310605</v>
      </c>
      <c r="Y71" s="10">
        <f>'Tab7'!Y71-'Tab8'!Y72</f>
        <v>-438115.35190664843</v>
      </c>
      <c r="Z71" s="10">
        <f>'Tab7'!Z71-'Tab8'!Z72</f>
        <v>-427084.30243565649</v>
      </c>
      <c r="AA71" s="10">
        <f>'Tab7'!AA71-'Tab8'!AA72</f>
        <v>-404151.35712307499</v>
      </c>
    </row>
    <row r="72" spans="2:27" s="65" customFormat="1" ht="15" customHeight="1" x14ac:dyDescent="0.5">
      <c r="B72" s="64" t="s">
        <v>79</v>
      </c>
      <c r="C72" s="20" t="s">
        <v>166</v>
      </c>
      <c r="D72" s="21">
        <f>'Tab7'!D72-'Tab8'!D73</f>
        <v>0</v>
      </c>
      <c r="E72" s="21">
        <f>'Tab7'!E72-'Tab8'!E73</f>
        <v>0</v>
      </c>
      <c r="F72" s="21">
        <f>'Tab7'!F72-'Tab8'!F73</f>
        <v>0</v>
      </c>
      <c r="G72" s="21">
        <f>'Tab7'!G72-'Tab8'!G73</f>
        <v>0</v>
      </c>
      <c r="H72" s="21">
        <f>'Tab7'!H72-'Tab8'!H73</f>
        <v>0</v>
      </c>
      <c r="I72" s="21">
        <f>'Tab7'!I72-'Tab8'!I73</f>
        <v>0</v>
      </c>
      <c r="J72" s="21">
        <f>'Tab7'!J72-'Tab8'!J73</f>
        <v>0</v>
      </c>
      <c r="K72" s="21">
        <f>'Tab7'!K72-'Tab8'!K73</f>
        <v>0</v>
      </c>
      <c r="L72" s="21">
        <f>'Tab7'!L72-'Tab8'!L73</f>
        <v>0</v>
      </c>
      <c r="M72" s="21">
        <f>'Tab7'!M72-'Tab8'!M73</f>
        <v>0</v>
      </c>
      <c r="N72" s="21">
        <f>'Tab7'!N72-'Tab8'!N73</f>
        <v>0</v>
      </c>
      <c r="O72" s="21">
        <f>'Tab7'!O72-'Tab8'!O73</f>
        <v>0</v>
      </c>
      <c r="P72" s="21">
        <f>'Tab7'!P72-'Tab8'!P73</f>
        <v>0</v>
      </c>
      <c r="Q72" s="21">
        <f>'Tab7'!Q72-'Tab8'!Q73</f>
        <v>0</v>
      </c>
      <c r="R72" s="21">
        <f>'Tab7'!R72-'Tab8'!R73</f>
        <v>0</v>
      </c>
      <c r="S72" s="21">
        <f>'Tab7'!S72-'Tab8'!S73</f>
        <v>0</v>
      </c>
      <c r="T72" s="21">
        <f>'Tab7'!T72-'Tab8'!T73</f>
        <v>-219102</v>
      </c>
      <c r="U72" s="21">
        <f>'Tab7'!U72-'Tab8'!U73</f>
        <v>-255003</v>
      </c>
      <c r="V72" s="21">
        <f>'Tab7'!V72-'Tab8'!V73</f>
        <v>-300515.43863838562</v>
      </c>
      <c r="W72" s="21">
        <f>'Tab7'!W72-'Tab8'!W73</f>
        <v>-340548.66727904172</v>
      </c>
      <c r="X72" s="21">
        <f>'Tab7'!X72-'Tab8'!X73</f>
        <v>-398104.14275895932</v>
      </c>
      <c r="Y72" s="21">
        <f>'Tab7'!Y72-'Tab8'!Y73</f>
        <v>-435079.01060427853</v>
      </c>
      <c r="Z72" s="21">
        <f>'Tab7'!Z72-'Tab8'!Z73</f>
        <v>-478371.87403631536</v>
      </c>
      <c r="AA72" s="21">
        <f>'Tab7'!AA72-'Tab8'!AA73</f>
        <v>-505310.84753141628</v>
      </c>
    </row>
    <row r="73" spans="2:27" s="63" customFormat="1" ht="15" customHeight="1" x14ac:dyDescent="0.5">
      <c r="B73" s="62" t="s">
        <v>84</v>
      </c>
      <c r="C73" s="18" t="s">
        <v>167</v>
      </c>
      <c r="D73" s="19">
        <f>'Tab7'!D73-'Tab8'!D74</f>
        <v>0</v>
      </c>
      <c r="E73" s="19">
        <f>'Tab7'!E73-'Tab8'!E74</f>
        <v>0</v>
      </c>
      <c r="F73" s="19">
        <f>'Tab7'!F73-'Tab8'!F74</f>
        <v>0</v>
      </c>
      <c r="G73" s="19">
        <f>'Tab7'!G73-'Tab8'!G74</f>
        <v>0</v>
      </c>
      <c r="H73" s="19">
        <f>'Tab7'!H73-'Tab8'!H74</f>
        <v>0</v>
      </c>
      <c r="I73" s="19">
        <f>'Tab7'!I73-'Tab8'!I74</f>
        <v>0</v>
      </c>
      <c r="J73" s="19">
        <f>'Tab7'!J73-'Tab8'!J74</f>
        <v>0</v>
      </c>
      <c r="K73" s="19">
        <f>'Tab7'!K73-'Tab8'!K74</f>
        <v>0</v>
      </c>
      <c r="L73" s="19">
        <f>'Tab7'!L73-'Tab8'!L74</f>
        <v>0</v>
      </c>
      <c r="M73" s="19">
        <f>'Tab7'!M73-'Tab8'!M74</f>
        <v>0</v>
      </c>
      <c r="N73" s="19">
        <f>'Tab7'!N73-'Tab8'!N74</f>
        <v>0</v>
      </c>
      <c r="O73" s="19">
        <f>'Tab7'!O73-'Tab8'!O74</f>
        <v>0</v>
      </c>
      <c r="P73" s="19">
        <f>'Tab7'!P73-'Tab8'!P74</f>
        <v>0</v>
      </c>
      <c r="Q73" s="19">
        <f>'Tab7'!Q73-'Tab8'!Q74</f>
        <v>0</v>
      </c>
      <c r="R73" s="19">
        <f>'Tab7'!R73-'Tab8'!R74</f>
        <v>0</v>
      </c>
      <c r="S73" s="19">
        <f>'Tab7'!S73-'Tab8'!S74</f>
        <v>0</v>
      </c>
      <c r="T73" s="19">
        <f>'Tab7'!T73-'Tab8'!T74</f>
        <v>-126351</v>
      </c>
      <c r="U73" s="19">
        <f>'Tab7'!U73-'Tab8'!U74</f>
        <v>-143032</v>
      </c>
      <c r="V73" s="19">
        <f>'Tab7'!V73-'Tab8'!V74</f>
        <v>-154073.18601689817</v>
      </c>
      <c r="W73" s="19">
        <f>'Tab7'!W73-'Tab8'!W74</f>
        <v>-162362.99274250187</v>
      </c>
      <c r="X73" s="19">
        <f>'Tab7'!X73-'Tab8'!X74</f>
        <v>-153122.85370376866</v>
      </c>
      <c r="Y73" s="19">
        <f>'Tab7'!Y73-'Tab8'!Y74</f>
        <v>-161527.10170198794</v>
      </c>
      <c r="Z73" s="19">
        <f>'Tab7'!Z73-'Tab8'!Z74</f>
        <v>-173569.17955908869</v>
      </c>
      <c r="AA73" s="19">
        <f>'Tab7'!AA73-'Tab8'!AA74</f>
        <v>-187070.69172318582</v>
      </c>
    </row>
    <row r="74" spans="2:27" s="65" customFormat="1" ht="15" customHeight="1" x14ac:dyDescent="0.5">
      <c r="B74" s="64" t="s">
        <v>184</v>
      </c>
      <c r="C74" s="20" t="s">
        <v>168</v>
      </c>
      <c r="D74" s="21">
        <f>'Tab7'!D74-'Tab8'!D75</f>
        <v>0</v>
      </c>
      <c r="E74" s="21">
        <f>'Tab7'!E74-'Tab8'!E75</f>
        <v>0</v>
      </c>
      <c r="F74" s="21">
        <f>'Tab7'!F74-'Tab8'!F75</f>
        <v>0</v>
      </c>
      <c r="G74" s="21">
        <f>'Tab7'!G74-'Tab8'!G75</f>
        <v>0</v>
      </c>
      <c r="H74" s="21">
        <f>'Tab7'!H74-'Tab8'!H75</f>
        <v>0</v>
      </c>
      <c r="I74" s="21">
        <f>'Tab7'!I74-'Tab8'!I75</f>
        <v>0</v>
      </c>
      <c r="J74" s="21">
        <f>'Tab7'!J74-'Tab8'!J75</f>
        <v>0</v>
      </c>
      <c r="K74" s="21">
        <f>'Tab7'!K74-'Tab8'!K75</f>
        <v>0</v>
      </c>
      <c r="L74" s="21">
        <f>'Tab7'!L74-'Tab8'!L75</f>
        <v>0</v>
      </c>
      <c r="M74" s="21">
        <f>'Tab7'!M74-'Tab8'!M75</f>
        <v>0</v>
      </c>
      <c r="N74" s="21">
        <f>'Tab7'!N74-'Tab8'!N75</f>
        <v>0</v>
      </c>
      <c r="O74" s="21">
        <f>'Tab7'!O74-'Tab8'!O75</f>
        <v>0</v>
      </c>
      <c r="P74" s="21">
        <f>'Tab7'!P74-'Tab8'!P75</f>
        <v>0</v>
      </c>
      <c r="Q74" s="21">
        <f>'Tab7'!Q74-'Tab8'!Q75</f>
        <v>0</v>
      </c>
      <c r="R74" s="21">
        <f>'Tab7'!R74-'Tab8'!R75</f>
        <v>0</v>
      </c>
      <c r="S74" s="21">
        <f>'Tab7'!S74-'Tab8'!S75</f>
        <v>0</v>
      </c>
      <c r="T74" s="21">
        <f>'Tab7'!T74-'Tab8'!T75</f>
        <v>-40096</v>
      </c>
      <c r="U74" s="21">
        <f>'Tab7'!U74-'Tab8'!U75</f>
        <v>-46680</v>
      </c>
      <c r="V74" s="21">
        <f>'Tab7'!V74-'Tab8'!V75</f>
        <v>-33676.310088660925</v>
      </c>
      <c r="W74" s="21">
        <f>'Tab7'!W74-'Tab8'!W75</f>
        <v>-40033.166336710237</v>
      </c>
      <c r="X74" s="21">
        <f>'Tab7'!X74-'Tab8'!X75</f>
        <v>-43551.320980501863</v>
      </c>
      <c r="Y74" s="21">
        <f>'Tab7'!Y74-'Tab8'!Y75</f>
        <v>-36186.806012885259</v>
      </c>
      <c r="Z74" s="21">
        <f>'Tab7'!Z74-'Tab8'!Z75</f>
        <v>-39076.614550222599</v>
      </c>
      <c r="AA74" s="21">
        <f>'Tab7'!AA74-'Tab8'!AA75</f>
        <v>-33985.53430655384</v>
      </c>
    </row>
    <row r="75" spans="2:27" s="65" customFormat="1" ht="15" customHeight="1" x14ac:dyDescent="0.5">
      <c r="B75" s="64" t="s">
        <v>185</v>
      </c>
      <c r="C75" s="20" t="s">
        <v>74</v>
      </c>
      <c r="D75" s="21">
        <f>'Tab7'!D75-'Tab8'!D76</f>
        <v>0</v>
      </c>
      <c r="E75" s="21">
        <f>'Tab7'!E75-'Tab8'!E76</f>
        <v>0</v>
      </c>
      <c r="F75" s="21">
        <f>'Tab7'!F75-'Tab8'!F76</f>
        <v>0</v>
      </c>
      <c r="G75" s="21">
        <f>'Tab7'!G75-'Tab8'!G76</f>
        <v>0</v>
      </c>
      <c r="H75" s="21">
        <f>'Tab7'!H75-'Tab8'!H76</f>
        <v>0</v>
      </c>
      <c r="I75" s="21">
        <f>'Tab7'!I75-'Tab8'!I76</f>
        <v>0</v>
      </c>
      <c r="J75" s="21">
        <f>'Tab7'!J75-'Tab8'!J76</f>
        <v>0</v>
      </c>
      <c r="K75" s="21">
        <f>'Tab7'!K75-'Tab8'!K76</f>
        <v>0</v>
      </c>
      <c r="L75" s="21">
        <f>'Tab7'!L75-'Tab8'!L76</f>
        <v>0</v>
      </c>
      <c r="M75" s="21">
        <f>'Tab7'!M75-'Tab8'!M76</f>
        <v>0</v>
      </c>
      <c r="N75" s="21">
        <f>'Tab7'!N75-'Tab8'!N76</f>
        <v>0</v>
      </c>
      <c r="O75" s="21">
        <f>'Tab7'!O75-'Tab8'!O76</f>
        <v>0</v>
      </c>
      <c r="P75" s="21">
        <f>'Tab7'!P75-'Tab8'!P76</f>
        <v>0</v>
      </c>
      <c r="Q75" s="21">
        <f>'Tab7'!Q75-'Tab8'!Q76</f>
        <v>0</v>
      </c>
      <c r="R75" s="21">
        <f>'Tab7'!R75-'Tab8'!R76</f>
        <v>0</v>
      </c>
      <c r="S75" s="21">
        <f>'Tab7'!S75-'Tab8'!S76</f>
        <v>0</v>
      </c>
      <c r="T75" s="21">
        <f>'Tab7'!T75-'Tab8'!T76</f>
        <v>-24933</v>
      </c>
      <c r="U75" s="21">
        <f>'Tab7'!U75-'Tab8'!U76</f>
        <v>-36909</v>
      </c>
      <c r="V75" s="21">
        <f>'Tab7'!V75-'Tab8'!V76</f>
        <v>-40769.011680703021</v>
      </c>
      <c r="W75" s="21">
        <f>'Tab7'!W75-'Tab8'!W76</f>
        <v>-40858.317233616639</v>
      </c>
      <c r="X75" s="21">
        <f>'Tab7'!X75-'Tab8'!X76</f>
        <v>-44973.189708713959</v>
      </c>
      <c r="Y75" s="21">
        <f>'Tab7'!Y75-'Tab8'!Y76</f>
        <v>-66773.520660752227</v>
      </c>
      <c r="Z75" s="21">
        <f>'Tab7'!Z75-'Tab8'!Z76</f>
        <v>-63156.531348266079</v>
      </c>
      <c r="AA75" s="21">
        <f>'Tab7'!AA75-'Tab8'!AA76</f>
        <v>-68091.538525452634</v>
      </c>
    </row>
    <row r="76" spans="2:27" s="65" customFormat="1" ht="15" customHeight="1" x14ac:dyDescent="0.5">
      <c r="B76" s="64" t="s">
        <v>186</v>
      </c>
      <c r="C76" s="20" t="s">
        <v>169</v>
      </c>
      <c r="D76" s="21">
        <f>'Tab7'!D76-'Tab8'!D77</f>
        <v>0</v>
      </c>
      <c r="E76" s="21">
        <f>'Tab7'!E76-'Tab8'!E77</f>
        <v>0</v>
      </c>
      <c r="F76" s="21">
        <f>'Tab7'!F76-'Tab8'!F77</f>
        <v>0</v>
      </c>
      <c r="G76" s="21">
        <f>'Tab7'!G76-'Tab8'!G77</f>
        <v>0</v>
      </c>
      <c r="H76" s="21">
        <f>'Tab7'!H76-'Tab8'!H77</f>
        <v>0</v>
      </c>
      <c r="I76" s="21">
        <f>'Tab7'!I76-'Tab8'!I77</f>
        <v>0</v>
      </c>
      <c r="J76" s="21">
        <f>'Tab7'!J76-'Tab8'!J77</f>
        <v>0</v>
      </c>
      <c r="K76" s="21">
        <f>'Tab7'!K76-'Tab8'!K77</f>
        <v>0</v>
      </c>
      <c r="L76" s="21">
        <f>'Tab7'!L76-'Tab8'!L77</f>
        <v>0</v>
      </c>
      <c r="M76" s="21">
        <f>'Tab7'!M76-'Tab8'!M77</f>
        <v>0</v>
      </c>
      <c r="N76" s="21">
        <f>'Tab7'!N76-'Tab8'!N77</f>
        <v>0</v>
      </c>
      <c r="O76" s="21">
        <f>'Tab7'!O76-'Tab8'!O77</f>
        <v>0</v>
      </c>
      <c r="P76" s="21">
        <f>'Tab7'!P76-'Tab8'!P77</f>
        <v>0</v>
      </c>
      <c r="Q76" s="21">
        <f>'Tab7'!Q76-'Tab8'!Q77</f>
        <v>0</v>
      </c>
      <c r="R76" s="21">
        <f>'Tab7'!R76-'Tab8'!R77</f>
        <v>0</v>
      </c>
      <c r="S76" s="21">
        <f>'Tab7'!S76-'Tab8'!S77</f>
        <v>0</v>
      </c>
      <c r="T76" s="21">
        <f>'Tab7'!T76-'Tab8'!T77</f>
        <v>-26657</v>
      </c>
      <c r="U76" s="21">
        <f>'Tab7'!U76-'Tab8'!U77</f>
        <v>-31843</v>
      </c>
      <c r="V76" s="21">
        <f>'Tab7'!V76-'Tab8'!V77</f>
        <v>-32827.669415333919</v>
      </c>
      <c r="W76" s="21">
        <f>'Tab7'!W76-'Tab8'!W77</f>
        <v>-30177.584240674027</v>
      </c>
      <c r="X76" s="21">
        <f>'Tab7'!X76-'Tab8'!X77</f>
        <v>-33936.87377209065</v>
      </c>
      <c r="Y76" s="21">
        <f>'Tab7'!Y76-'Tab8'!Y77</f>
        <v>-35887.430498084366</v>
      </c>
      <c r="Z76" s="21">
        <f>'Tab7'!Z76-'Tab8'!Z77</f>
        <v>-41777.658025825549</v>
      </c>
      <c r="AA76" s="21">
        <f>'Tab7'!AA76-'Tab8'!AA77</f>
        <v>-43489.057781013107</v>
      </c>
    </row>
    <row r="77" spans="2:27" s="65" customFormat="1" ht="15" customHeight="1" x14ac:dyDescent="0.5">
      <c r="B77" s="64" t="s">
        <v>187</v>
      </c>
      <c r="C77" s="20" t="s">
        <v>170</v>
      </c>
      <c r="D77" s="21">
        <f>'Tab7'!D77-'Tab8'!D78</f>
        <v>0</v>
      </c>
      <c r="E77" s="21">
        <f>'Tab7'!E77-'Tab8'!E78</f>
        <v>0</v>
      </c>
      <c r="F77" s="21">
        <f>'Tab7'!F77-'Tab8'!F78</f>
        <v>0</v>
      </c>
      <c r="G77" s="21">
        <f>'Tab7'!G77-'Tab8'!G78</f>
        <v>0</v>
      </c>
      <c r="H77" s="21">
        <f>'Tab7'!H77-'Tab8'!H78</f>
        <v>0</v>
      </c>
      <c r="I77" s="21">
        <f>'Tab7'!I77-'Tab8'!I78</f>
        <v>0</v>
      </c>
      <c r="J77" s="21">
        <f>'Tab7'!J77-'Tab8'!J78</f>
        <v>0</v>
      </c>
      <c r="K77" s="21">
        <f>'Tab7'!K77-'Tab8'!K78</f>
        <v>0</v>
      </c>
      <c r="L77" s="21">
        <f>'Tab7'!L77-'Tab8'!L78</f>
        <v>0</v>
      </c>
      <c r="M77" s="21">
        <f>'Tab7'!M77-'Tab8'!M78</f>
        <v>0</v>
      </c>
      <c r="N77" s="21">
        <f>'Tab7'!N77-'Tab8'!N78</f>
        <v>0</v>
      </c>
      <c r="O77" s="21">
        <f>'Tab7'!O77-'Tab8'!O78</f>
        <v>0</v>
      </c>
      <c r="P77" s="21">
        <f>'Tab7'!P77-'Tab8'!P78</f>
        <v>0</v>
      </c>
      <c r="Q77" s="21">
        <f>'Tab7'!Q77-'Tab8'!Q78</f>
        <v>0</v>
      </c>
      <c r="R77" s="21">
        <f>'Tab7'!R77-'Tab8'!R78</f>
        <v>0</v>
      </c>
      <c r="S77" s="21">
        <f>'Tab7'!S77-'Tab8'!S78</f>
        <v>0</v>
      </c>
      <c r="T77" s="21">
        <f>'Tab7'!T77-'Tab8'!T78</f>
        <v>-34665</v>
      </c>
      <c r="U77" s="21">
        <f>'Tab7'!U77-'Tab8'!U78</f>
        <v>-27600</v>
      </c>
      <c r="V77" s="21">
        <f>'Tab7'!V77-'Tab8'!V78</f>
        <v>-46592.790412703253</v>
      </c>
      <c r="W77" s="21">
        <f>'Tab7'!W77-'Tab8'!W78</f>
        <v>-51012.329844093518</v>
      </c>
      <c r="X77" s="21">
        <f>'Tab7'!X77-'Tab8'!X78</f>
        <v>-30822.191666388026</v>
      </c>
      <c r="Y77" s="21">
        <f>'Tab7'!Y77-'Tab8'!Y78</f>
        <v>-22873.950165234273</v>
      </c>
      <c r="Z77" s="21">
        <f>'Tab7'!Z77-'Tab8'!Z78</f>
        <v>-28232.217313581525</v>
      </c>
      <c r="AA77" s="21">
        <f>'Tab7'!AA77-'Tab8'!AA78</f>
        <v>-38024.833497802189</v>
      </c>
    </row>
    <row r="78" spans="2:27" s="68" customFormat="1" ht="15" customHeight="1" thickBot="1" x14ac:dyDescent="0.45">
      <c r="B78" s="86" t="s">
        <v>112</v>
      </c>
      <c r="C78" s="100" t="s">
        <v>83</v>
      </c>
      <c r="D78" s="101">
        <f>'Tab7'!D78-'Tab8'!D79</f>
        <v>0</v>
      </c>
      <c r="E78" s="101">
        <f>'Tab7'!E78-'Tab8'!E79</f>
        <v>0</v>
      </c>
      <c r="F78" s="101">
        <f>'Tab7'!F78-'Tab8'!F79</f>
        <v>0</v>
      </c>
      <c r="G78" s="101">
        <f>'Tab7'!G78-'Tab8'!G79</f>
        <v>0</v>
      </c>
      <c r="H78" s="101">
        <f>'Tab7'!H78-'Tab8'!H79</f>
        <v>0</v>
      </c>
      <c r="I78" s="101">
        <f>'Tab7'!I78-'Tab8'!I79</f>
        <v>0</v>
      </c>
      <c r="J78" s="101">
        <f>'Tab7'!J78-'Tab8'!J79</f>
        <v>0</v>
      </c>
      <c r="K78" s="101">
        <f>'Tab7'!K78-'Tab8'!K79</f>
        <v>0</v>
      </c>
      <c r="L78" s="101">
        <f>'Tab7'!L78-'Tab8'!L79</f>
        <v>0</v>
      </c>
      <c r="M78" s="101">
        <f>'Tab7'!M78-'Tab8'!M79</f>
        <v>0</v>
      </c>
      <c r="N78" s="101">
        <f>'Tab7'!N78-'Tab8'!N79</f>
        <v>0</v>
      </c>
      <c r="O78" s="101">
        <f>'Tab7'!O78-'Tab8'!O79</f>
        <v>0</v>
      </c>
      <c r="P78" s="101">
        <f>'Tab7'!P78-'Tab8'!P79</f>
        <v>0</v>
      </c>
      <c r="Q78" s="101">
        <f>'Tab7'!Q78-'Tab8'!Q79</f>
        <v>0</v>
      </c>
      <c r="R78" s="101">
        <f>'Tab7'!R78-'Tab8'!R79</f>
        <v>0</v>
      </c>
      <c r="S78" s="101">
        <f>'Tab7'!S78-'Tab8'!S79</f>
        <v>0</v>
      </c>
      <c r="T78" s="101">
        <f>'Tab7'!T78-'Tab8'!T79</f>
        <v>-480850</v>
      </c>
      <c r="U78" s="101">
        <f>'Tab7'!U78-'Tab8'!U79</f>
        <v>-601982</v>
      </c>
      <c r="V78" s="101">
        <f>'Tab7'!V78-'Tab8'!V79</f>
        <v>-692093.94046728639</v>
      </c>
      <c r="W78" s="101">
        <f>'Tab7'!W78-'Tab8'!W79</f>
        <v>-614709.45268016681</v>
      </c>
      <c r="X78" s="101">
        <f>'Tab7'!X78-'Tab8'!X79</f>
        <v>-710667.7425611401</v>
      </c>
      <c r="Y78" s="101">
        <f>'Tab7'!Y78-'Tab8'!Y79</f>
        <v>-478441.55555234337</v>
      </c>
      <c r="Z78" s="101">
        <f>'Tab7'!Z78-'Tab8'!Z79</f>
        <v>-358389.70124128833</v>
      </c>
      <c r="AA78" s="101">
        <f>'Tab7'!AA78-'Tab8'!AA79</f>
        <v>-807887.94638231257</v>
      </c>
    </row>
    <row r="79" spans="2:27" ht="15" customHeight="1" thickTop="1" x14ac:dyDescent="0.45">
      <c r="B79" s="44"/>
      <c r="C79" s="44"/>
      <c r="D79" s="17"/>
      <c r="E79" s="17"/>
      <c r="F79" s="17"/>
      <c r="G79" s="17"/>
      <c r="H79" s="17"/>
      <c r="I79" s="17"/>
      <c r="J79" s="17"/>
      <c r="K79" s="17"/>
      <c r="L79" s="17"/>
      <c r="M79" s="17"/>
      <c r="N79" s="17"/>
      <c r="O79" s="17"/>
      <c r="P79" s="17"/>
      <c r="Q79" s="17"/>
      <c r="R79" s="17"/>
      <c r="S79" s="17"/>
      <c r="T79" s="17">
        <f>T78-SUM(T73,T57,T56,T46)</f>
        <v>0</v>
      </c>
      <c r="U79" s="17">
        <f>U78-SUM(U73,U57,U56,U46)</f>
        <v>0</v>
      </c>
      <c r="V79" s="17">
        <f>V78-SUM(V73,V57,V56,V46)</f>
        <v>4012.6685838166159</v>
      </c>
      <c r="W79" s="17">
        <f>W78-SUM(W73,W57,W56,W46)</f>
        <v>9301.5865850134287</v>
      </c>
      <c r="X79" s="17">
        <f>X78-SUM(X73,X57,X56,X46)</f>
        <v>4211.3171346483286</v>
      </c>
      <c r="Y79" s="17">
        <f t="shared" ref="Y79:Z79" si="6">Y78-SUM(Y73,Y57,Y56,Y46)</f>
        <v>27460.043322168291</v>
      </c>
      <c r="Z79" s="17">
        <f t="shared" si="6"/>
        <v>22971.680230623693</v>
      </c>
      <c r="AA79" s="17">
        <f t="shared" ref="AA79" si="7">AA78-SUM(AA73,AA57,AA56,AA46)</f>
        <v>-2140.6481031457661</v>
      </c>
    </row>
    <row r="80" spans="2:27" ht="15" customHeight="1" x14ac:dyDescent="0.45">
      <c r="D80" s="38"/>
      <c r="E80" s="38"/>
      <c r="F80" s="38"/>
      <c r="G80" s="38"/>
      <c r="H80" s="38"/>
      <c r="I80" s="38"/>
      <c r="J80" s="38"/>
      <c r="K80" s="38"/>
      <c r="L80" s="38"/>
      <c r="M80" s="38"/>
      <c r="N80" s="38"/>
      <c r="O80" s="38"/>
      <c r="P80" s="38"/>
      <c r="Q80" s="38"/>
      <c r="R80" s="38"/>
      <c r="S80" s="38"/>
      <c r="T80" s="38"/>
      <c r="U80" s="38"/>
      <c r="V80" s="38"/>
      <c r="W80" s="38"/>
      <c r="X80" s="38"/>
      <c r="Y80" s="38"/>
      <c r="Z80" s="38"/>
      <c r="AA80" s="38"/>
    </row>
    <row r="82" spans="1:27" ht="15" customHeight="1" x14ac:dyDescent="0.5">
      <c r="B82" s="64"/>
      <c r="C82" s="62" t="s">
        <v>384</v>
      </c>
      <c r="D82" s="62"/>
      <c r="E82" s="64"/>
      <c r="F82" s="64"/>
      <c r="G82" s="64"/>
      <c r="H82" s="64"/>
      <c r="I82" s="64"/>
      <c r="J82" s="64"/>
      <c r="K82" s="64"/>
      <c r="L82" s="64"/>
      <c r="M82" s="64"/>
      <c r="N82" s="64"/>
      <c r="O82" s="64"/>
      <c r="P82" s="64"/>
      <c r="Q82" s="64"/>
      <c r="R82" s="64"/>
      <c r="S82" s="64"/>
      <c r="T82" s="64"/>
      <c r="U82" s="64"/>
      <c r="V82" s="64"/>
      <c r="W82" s="64"/>
      <c r="X82" s="64"/>
      <c r="Y82" s="64"/>
      <c r="Z82" s="64"/>
      <c r="AA82" s="64"/>
    </row>
    <row r="83" spans="1:27" ht="15" customHeight="1" x14ac:dyDescent="0.5">
      <c r="B83" s="64"/>
      <c r="C83" s="62" t="s">
        <v>382</v>
      </c>
      <c r="D83" s="62"/>
      <c r="E83" s="64"/>
      <c r="F83" s="64"/>
      <c r="G83" s="64"/>
      <c r="H83" s="64"/>
      <c r="I83" s="64"/>
      <c r="J83" s="64"/>
      <c r="K83" s="64"/>
      <c r="L83" s="64"/>
      <c r="M83" s="64"/>
      <c r="N83" s="64"/>
      <c r="O83" s="64"/>
      <c r="P83" s="64"/>
      <c r="Q83" s="64"/>
      <c r="R83" s="64"/>
      <c r="S83" s="64"/>
      <c r="T83" s="64"/>
      <c r="U83" s="64"/>
      <c r="V83" s="64"/>
      <c r="W83" s="64"/>
      <c r="X83" s="64"/>
      <c r="Y83" s="64"/>
      <c r="Z83" s="64"/>
      <c r="AA83" s="64"/>
    </row>
    <row r="84" spans="1:27" s="96" customFormat="1" ht="15" customHeight="1" thickBot="1" x14ac:dyDescent="0.5">
      <c r="B84" s="79"/>
      <c r="C84" s="95" t="s">
        <v>323</v>
      </c>
      <c r="D84" s="99">
        <v>1999</v>
      </c>
      <c r="E84" s="99">
        <f t="shared" ref="E84:X84" si="8">+D84+1</f>
        <v>2000</v>
      </c>
      <c r="F84" s="99">
        <f t="shared" si="8"/>
        <v>2001</v>
      </c>
      <c r="G84" s="99">
        <f t="shared" si="8"/>
        <v>2002</v>
      </c>
      <c r="H84" s="99">
        <f t="shared" si="8"/>
        <v>2003</v>
      </c>
      <c r="I84" s="99">
        <f t="shared" si="8"/>
        <v>2004</v>
      </c>
      <c r="J84" s="99">
        <f t="shared" si="8"/>
        <v>2005</v>
      </c>
      <c r="K84" s="99">
        <f t="shared" si="8"/>
        <v>2006</v>
      </c>
      <c r="L84" s="99">
        <f t="shared" si="8"/>
        <v>2007</v>
      </c>
      <c r="M84" s="99">
        <f t="shared" si="8"/>
        <v>2008</v>
      </c>
      <c r="N84" s="99">
        <f t="shared" si="8"/>
        <v>2009</v>
      </c>
      <c r="O84" s="99">
        <f t="shared" si="8"/>
        <v>2010</v>
      </c>
      <c r="P84" s="99">
        <f t="shared" si="8"/>
        <v>2011</v>
      </c>
      <c r="Q84" s="99">
        <f t="shared" si="8"/>
        <v>2012</v>
      </c>
      <c r="R84" s="99">
        <f t="shared" si="8"/>
        <v>2013</v>
      </c>
      <c r="S84" s="99">
        <f t="shared" si="8"/>
        <v>2014</v>
      </c>
      <c r="T84" s="99">
        <f t="shared" si="8"/>
        <v>2015</v>
      </c>
      <c r="U84" s="99">
        <f t="shared" si="8"/>
        <v>2016</v>
      </c>
      <c r="V84" s="99">
        <f t="shared" si="8"/>
        <v>2017</v>
      </c>
      <c r="W84" s="99">
        <f t="shared" si="8"/>
        <v>2018</v>
      </c>
      <c r="X84" s="99">
        <f t="shared" si="8"/>
        <v>2019</v>
      </c>
      <c r="Y84" s="99">
        <f t="shared" ref="Y84:AA84" si="9">+X84+1</f>
        <v>2020</v>
      </c>
      <c r="Z84" s="99">
        <f t="shared" si="9"/>
        <v>2021</v>
      </c>
      <c r="AA84" s="99">
        <f t="shared" si="9"/>
        <v>2022</v>
      </c>
    </row>
    <row r="85" spans="1:27" ht="15" customHeight="1" thickTop="1" x14ac:dyDescent="0.5">
      <c r="A85" s="68"/>
      <c r="B85" s="96" t="s">
        <v>0</v>
      </c>
      <c r="C85" s="96" t="s">
        <v>1</v>
      </c>
      <c r="D85" s="67"/>
      <c r="E85" s="64"/>
      <c r="F85" s="64"/>
      <c r="G85" s="64"/>
      <c r="H85" s="64"/>
      <c r="I85" s="64"/>
      <c r="J85" s="64"/>
      <c r="K85" s="64"/>
      <c r="L85" s="64"/>
      <c r="M85" s="64"/>
      <c r="N85" s="64"/>
      <c r="O85" s="64"/>
      <c r="P85" s="64"/>
      <c r="Q85" s="64"/>
      <c r="R85" s="64"/>
      <c r="S85" s="64"/>
      <c r="T85" s="64"/>
      <c r="U85" s="64"/>
      <c r="V85" s="64"/>
      <c r="W85" s="64"/>
      <c r="X85" s="64"/>
      <c r="Y85" s="64"/>
      <c r="Z85" s="64"/>
      <c r="AA85" s="64"/>
    </row>
    <row r="86" spans="1:27" s="63" customFormat="1" ht="15" customHeight="1" x14ac:dyDescent="0.5">
      <c r="B86" s="62" t="s">
        <v>47</v>
      </c>
      <c r="C86" s="18" t="s">
        <v>143</v>
      </c>
      <c r="D86" s="22" t="str">
        <f>IFERROR((D46/#REF!-1)*100,"")</f>
        <v/>
      </c>
      <c r="E86" s="22" t="str">
        <f t="shared" ref="E86:X86" si="10">IFERROR((E46/D46-1)*100,"")</f>
        <v/>
      </c>
      <c r="F86" s="22" t="str">
        <f t="shared" si="10"/>
        <v/>
      </c>
      <c r="G86" s="22" t="str">
        <f t="shared" si="10"/>
        <v/>
      </c>
      <c r="H86" s="22" t="str">
        <f t="shared" si="10"/>
        <v/>
      </c>
      <c r="I86" s="22" t="str">
        <f t="shared" si="10"/>
        <v/>
      </c>
      <c r="J86" s="22" t="str">
        <f t="shared" si="10"/>
        <v/>
      </c>
      <c r="K86" s="22" t="str">
        <f t="shared" si="10"/>
        <v/>
      </c>
      <c r="L86" s="22" t="str">
        <f t="shared" si="10"/>
        <v/>
      </c>
      <c r="M86" s="22" t="str">
        <f t="shared" si="10"/>
        <v/>
      </c>
      <c r="N86" s="22" t="str">
        <f t="shared" si="10"/>
        <v/>
      </c>
      <c r="O86" s="22" t="str">
        <f t="shared" si="10"/>
        <v/>
      </c>
      <c r="P86" s="22" t="str">
        <f t="shared" si="10"/>
        <v/>
      </c>
      <c r="Q86" s="22" t="str">
        <f t="shared" si="10"/>
        <v/>
      </c>
      <c r="R86" s="22" t="str">
        <f t="shared" si="10"/>
        <v/>
      </c>
      <c r="S86" s="22" t="str">
        <f t="shared" si="10"/>
        <v/>
      </c>
      <c r="T86" s="22" t="str">
        <f t="shared" si="10"/>
        <v/>
      </c>
      <c r="U86" s="22">
        <f t="shared" si="10"/>
        <v>5.9460640489418903</v>
      </c>
      <c r="V86" s="22">
        <f t="shared" si="10"/>
        <v>-9.1482592148448223</v>
      </c>
      <c r="W86" s="22">
        <f t="shared" si="10"/>
        <v>21.000488526659634</v>
      </c>
      <c r="X86" s="22">
        <f t="shared" si="10"/>
        <v>-4.221246487066777</v>
      </c>
      <c r="Y86" s="22">
        <f t="shared" ref="Y86:AA86" si="11">IFERROR((Y46/X46-1)*100,"")</f>
        <v>-18.515601573161366</v>
      </c>
      <c r="Z86" s="22">
        <f t="shared" si="11"/>
        <v>26.103205864440014</v>
      </c>
      <c r="AA86" s="22">
        <f t="shared" si="11"/>
        <v>4.2395608427366227</v>
      </c>
    </row>
    <row r="87" spans="1:27" s="65" customFormat="1" ht="15" customHeight="1" x14ac:dyDescent="0.5">
      <c r="B87" s="64" t="s">
        <v>49</v>
      </c>
      <c r="C87" s="20" t="s">
        <v>144</v>
      </c>
      <c r="D87" s="23" t="str">
        <f>IFERROR((D47/#REF!-1)*100,"")</f>
        <v/>
      </c>
      <c r="E87" s="23" t="str">
        <f t="shared" ref="E87:X87" si="12">IFERROR((E47/D47-1)*100,"")</f>
        <v/>
      </c>
      <c r="F87" s="23" t="str">
        <f t="shared" si="12"/>
        <v/>
      </c>
      <c r="G87" s="23" t="str">
        <f t="shared" si="12"/>
        <v/>
      </c>
      <c r="H87" s="23" t="str">
        <f t="shared" si="12"/>
        <v/>
      </c>
      <c r="I87" s="23" t="str">
        <f t="shared" si="12"/>
        <v/>
      </c>
      <c r="J87" s="23" t="str">
        <f t="shared" si="12"/>
        <v/>
      </c>
      <c r="K87" s="23" t="str">
        <f t="shared" si="12"/>
        <v/>
      </c>
      <c r="L87" s="23" t="str">
        <f t="shared" si="12"/>
        <v/>
      </c>
      <c r="M87" s="23" t="str">
        <f t="shared" si="12"/>
        <v/>
      </c>
      <c r="N87" s="23" t="str">
        <f t="shared" si="12"/>
        <v/>
      </c>
      <c r="O87" s="23" t="str">
        <f t="shared" si="12"/>
        <v/>
      </c>
      <c r="P87" s="23" t="str">
        <f t="shared" si="12"/>
        <v/>
      </c>
      <c r="Q87" s="23" t="str">
        <f t="shared" si="12"/>
        <v/>
      </c>
      <c r="R87" s="23" t="str">
        <f t="shared" si="12"/>
        <v/>
      </c>
      <c r="S87" s="23" t="str">
        <f t="shared" si="12"/>
        <v/>
      </c>
      <c r="T87" s="23" t="str">
        <f t="shared" si="12"/>
        <v/>
      </c>
      <c r="U87" s="23">
        <f t="shared" si="12"/>
        <v>36.448226950354609</v>
      </c>
      <c r="V87" s="23">
        <f t="shared" si="12"/>
        <v>-5.3072429403279724</v>
      </c>
      <c r="W87" s="23">
        <f t="shared" si="12"/>
        <v>-9.0264288292961741</v>
      </c>
      <c r="X87" s="23">
        <f t="shared" si="12"/>
        <v>-18.667714253605816</v>
      </c>
      <c r="Y87" s="23">
        <f t="shared" ref="Y87:AA87" si="13">IFERROR((Y47/X47-1)*100,"")</f>
        <v>7.4390428948513998</v>
      </c>
      <c r="Z87" s="23">
        <f t="shared" si="13"/>
        <v>136.72480182129902</v>
      </c>
      <c r="AA87" s="23">
        <f t="shared" si="13"/>
        <v>30.264853951642934</v>
      </c>
    </row>
    <row r="88" spans="1:27" s="65" customFormat="1" ht="15" customHeight="1" x14ac:dyDescent="0.5">
      <c r="B88" s="64" t="s">
        <v>51</v>
      </c>
      <c r="C88" s="20" t="s">
        <v>145</v>
      </c>
      <c r="D88" s="23" t="str">
        <f>IFERROR((D48/#REF!-1)*100,"")</f>
        <v/>
      </c>
      <c r="E88" s="23" t="str">
        <f t="shared" ref="E88:X88" si="14">IFERROR((E48/D48-1)*100,"")</f>
        <v/>
      </c>
      <c r="F88" s="23" t="str">
        <f t="shared" si="14"/>
        <v/>
      </c>
      <c r="G88" s="23" t="str">
        <f t="shared" si="14"/>
        <v/>
      </c>
      <c r="H88" s="23" t="str">
        <f t="shared" si="14"/>
        <v/>
      </c>
      <c r="I88" s="23" t="str">
        <f t="shared" si="14"/>
        <v/>
      </c>
      <c r="J88" s="23" t="str">
        <f t="shared" si="14"/>
        <v/>
      </c>
      <c r="K88" s="23" t="str">
        <f t="shared" si="14"/>
        <v/>
      </c>
      <c r="L88" s="23" t="str">
        <f t="shared" si="14"/>
        <v/>
      </c>
      <c r="M88" s="23" t="str">
        <f t="shared" si="14"/>
        <v/>
      </c>
      <c r="N88" s="23" t="str">
        <f t="shared" si="14"/>
        <v/>
      </c>
      <c r="O88" s="23" t="str">
        <f t="shared" si="14"/>
        <v/>
      </c>
      <c r="P88" s="23" t="str">
        <f t="shared" si="14"/>
        <v/>
      </c>
      <c r="Q88" s="23" t="str">
        <f t="shared" si="14"/>
        <v/>
      </c>
      <c r="R88" s="23" t="str">
        <f t="shared" si="14"/>
        <v/>
      </c>
      <c r="S88" s="23" t="str">
        <f t="shared" si="14"/>
        <v/>
      </c>
      <c r="T88" s="23" t="str">
        <f t="shared" si="14"/>
        <v/>
      </c>
      <c r="U88" s="23">
        <f t="shared" si="14"/>
        <v>-28.659046557011425</v>
      </c>
      <c r="V88" s="23">
        <f t="shared" si="14"/>
        <v>28.558132301914817</v>
      </c>
      <c r="W88" s="23">
        <f t="shared" si="14"/>
        <v>-370.70000053289624</v>
      </c>
      <c r="X88" s="23">
        <f t="shared" si="14"/>
        <v>-5.7408701099730619</v>
      </c>
      <c r="Y88" s="23">
        <f t="shared" ref="Y88:AA88" si="15">IFERROR((Y48/X48-1)*100,"")</f>
        <v>-30.051815534784776</v>
      </c>
      <c r="Z88" s="23">
        <f t="shared" si="15"/>
        <v>57.748941969803958</v>
      </c>
      <c r="AA88" s="23">
        <f t="shared" si="15"/>
        <v>-15.7761489909368</v>
      </c>
    </row>
    <row r="89" spans="1:27" s="65" customFormat="1" ht="15" customHeight="1" x14ac:dyDescent="0.5">
      <c r="B89" s="64" t="s">
        <v>52</v>
      </c>
      <c r="C89" s="20" t="s">
        <v>146</v>
      </c>
      <c r="D89" s="23" t="str">
        <f>IFERROR((D49/#REF!-1)*100,"")</f>
        <v/>
      </c>
      <c r="E89" s="23" t="str">
        <f t="shared" ref="E89:X89" si="16">IFERROR((E49/D49-1)*100,"")</f>
        <v/>
      </c>
      <c r="F89" s="23" t="str">
        <f t="shared" si="16"/>
        <v/>
      </c>
      <c r="G89" s="23" t="str">
        <f t="shared" si="16"/>
        <v/>
      </c>
      <c r="H89" s="23" t="str">
        <f t="shared" si="16"/>
        <v/>
      </c>
      <c r="I89" s="23" t="str">
        <f t="shared" si="16"/>
        <v/>
      </c>
      <c r="J89" s="23" t="str">
        <f t="shared" si="16"/>
        <v/>
      </c>
      <c r="K89" s="23" t="str">
        <f t="shared" si="16"/>
        <v/>
      </c>
      <c r="L89" s="23" t="str">
        <f t="shared" si="16"/>
        <v/>
      </c>
      <c r="M89" s="23" t="str">
        <f t="shared" si="16"/>
        <v/>
      </c>
      <c r="N89" s="23" t="str">
        <f t="shared" si="16"/>
        <v/>
      </c>
      <c r="O89" s="23" t="str">
        <f t="shared" si="16"/>
        <v/>
      </c>
      <c r="P89" s="23" t="str">
        <f t="shared" si="16"/>
        <v/>
      </c>
      <c r="Q89" s="23" t="str">
        <f t="shared" si="16"/>
        <v/>
      </c>
      <c r="R89" s="23" t="str">
        <f t="shared" si="16"/>
        <v/>
      </c>
      <c r="S89" s="23" t="str">
        <f t="shared" si="16"/>
        <v/>
      </c>
      <c r="T89" s="23" t="str">
        <f t="shared" si="16"/>
        <v/>
      </c>
      <c r="U89" s="23">
        <f t="shared" si="16"/>
        <v>-14.089862904032824</v>
      </c>
      <c r="V89" s="23">
        <f t="shared" si="16"/>
        <v>40.690062587814538</v>
      </c>
      <c r="W89" s="23">
        <f t="shared" si="16"/>
        <v>22.254176796151647</v>
      </c>
      <c r="X89" s="23">
        <f t="shared" si="16"/>
        <v>-23.299719074739777</v>
      </c>
      <c r="Y89" s="23">
        <f t="shared" ref="Y89:AA89" si="17">IFERROR((Y49/X49-1)*100,"")</f>
        <v>28.470437017994854</v>
      </c>
      <c r="Z89" s="23">
        <f t="shared" si="17"/>
        <v>61.332860687699387</v>
      </c>
      <c r="AA89" s="23">
        <f t="shared" si="17"/>
        <v>13.295112512541184</v>
      </c>
    </row>
    <row r="90" spans="1:27" s="58" customFormat="1" ht="15" customHeight="1" x14ac:dyDescent="0.4">
      <c r="B90" s="61" t="s">
        <v>171</v>
      </c>
      <c r="C90" s="13" t="s">
        <v>147</v>
      </c>
      <c r="D90" s="11" t="str">
        <f>IFERROR((D50/#REF!-1)*100,"")</f>
        <v/>
      </c>
      <c r="E90" s="11" t="str">
        <f t="shared" ref="E90:X90" si="18">IFERROR((E50/D50-1)*100,"")</f>
        <v/>
      </c>
      <c r="F90" s="11" t="str">
        <f t="shared" si="18"/>
        <v/>
      </c>
      <c r="G90" s="11" t="str">
        <f t="shared" si="18"/>
        <v/>
      </c>
      <c r="H90" s="11" t="str">
        <f t="shared" si="18"/>
        <v/>
      </c>
      <c r="I90" s="11" t="str">
        <f t="shared" si="18"/>
        <v/>
      </c>
      <c r="J90" s="11" t="str">
        <f t="shared" si="18"/>
        <v/>
      </c>
      <c r="K90" s="11" t="str">
        <f t="shared" si="18"/>
        <v/>
      </c>
      <c r="L90" s="11" t="str">
        <f t="shared" si="18"/>
        <v/>
      </c>
      <c r="M90" s="11" t="str">
        <f t="shared" si="18"/>
        <v/>
      </c>
      <c r="N90" s="11" t="str">
        <f t="shared" si="18"/>
        <v/>
      </c>
      <c r="O90" s="11" t="str">
        <f t="shared" si="18"/>
        <v/>
      </c>
      <c r="P90" s="11" t="str">
        <f t="shared" si="18"/>
        <v/>
      </c>
      <c r="Q90" s="11" t="str">
        <f t="shared" si="18"/>
        <v/>
      </c>
      <c r="R90" s="11" t="str">
        <f t="shared" si="18"/>
        <v/>
      </c>
      <c r="S90" s="11" t="str">
        <f t="shared" si="18"/>
        <v/>
      </c>
      <c r="T90" s="11" t="str">
        <f t="shared" si="18"/>
        <v/>
      </c>
      <c r="U90" s="11">
        <f t="shared" si="18"/>
        <v>-14.089862904032824</v>
      </c>
      <c r="V90" s="11">
        <f t="shared" si="18"/>
        <v>40.690062587814538</v>
      </c>
      <c r="W90" s="11">
        <f t="shared" si="18"/>
        <v>22.254176796151647</v>
      </c>
      <c r="X90" s="11">
        <f t="shared" si="18"/>
        <v>-23.299719074739777</v>
      </c>
      <c r="Y90" s="11">
        <f t="shared" ref="Y90:AA90" si="19">IFERROR((Y50/X50-1)*100,"")</f>
        <v>28.470437017994854</v>
      </c>
      <c r="Z90" s="11">
        <f t="shared" si="19"/>
        <v>61.332860687699387</v>
      </c>
      <c r="AA90" s="11">
        <f t="shared" si="19"/>
        <v>13.295112512541184</v>
      </c>
    </row>
    <row r="91" spans="1:27" s="58" customFormat="1" ht="15" customHeight="1" x14ac:dyDescent="0.4">
      <c r="B91" s="61" t="s">
        <v>172</v>
      </c>
      <c r="C91" s="13" t="s">
        <v>148</v>
      </c>
      <c r="D91" s="11" t="str">
        <f>IFERROR((D51/#REF!-1)*100,"")</f>
        <v/>
      </c>
      <c r="E91" s="11" t="str">
        <f t="shared" ref="E91:X91" si="20">IFERROR((E51/D51-1)*100,"")</f>
        <v/>
      </c>
      <c r="F91" s="11" t="str">
        <f t="shared" si="20"/>
        <v/>
      </c>
      <c r="G91" s="11" t="str">
        <f t="shared" si="20"/>
        <v/>
      </c>
      <c r="H91" s="11" t="str">
        <f t="shared" si="20"/>
        <v/>
      </c>
      <c r="I91" s="11" t="str">
        <f t="shared" si="20"/>
        <v/>
      </c>
      <c r="J91" s="11" t="str">
        <f t="shared" si="20"/>
        <v/>
      </c>
      <c r="K91" s="11" t="str">
        <f t="shared" si="20"/>
        <v/>
      </c>
      <c r="L91" s="11" t="str">
        <f t="shared" si="20"/>
        <v/>
      </c>
      <c r="M91" s="11" t="str">
        <f t="shared" si="20"/>
        <v/>
      </c>
      <c r="N91" s="11" t="str">
        <f t="shared" si="20"/>
        <v/>
      </c>
      <c r="O91" s="11" t="str">
        <f t="shared" si="20"/>
        <v/>
      </c>
      <c r="P91" s="11" t="str">
        <f t="shared" si="20"/>
        <v/>
      </c>
      <c r="Q91" s="11" t="str">
        <f t="shared" si="20"/>
        <v/>
      </c>
      <c r="R91" s="11" t="str">
        <f t="shared" si="20"/>
        <v/>
      </c>
      <c r="S91" s="11" t="str">
        <f t="shared" si="20"/>
        <v/>
      </c>
      <c r="T91" s="11" t="str">
        <f t="shared" si="20"/>
        <v/>
      </c>
      <c r="U91" s="11" t="str">
        <f t="shared" si="20"/>
        <v/>
      </c>
      <c r="V91" s="11" t="str">
        <f t="shared" si="20"/>
        <v/>
      </c>
      <c r="W91" s="11" t="str">
        <f t="shared" si="20"/>
        <v/>
      </c>
      <c r="X91" s="11" t="str">
        <f t="shared" si="20"/>
        <v/>
      </c>
      <c r="Y91" s="11" t="str">
        <f t="shared" ref="Y91:AA91" si="21">IFERROR((Y51/X51-1)*100,"")</f>
        <v/>
      </c>
      <c r="Z91" s="11" t="str">
        <f t="shared" si="21"/>
        <v/>
      </c>
      <c r="AA91" s="11" t="str">
        <f t="shared" si="21"/>
        <v/>
      </c>
    </row>
    <row r="92" spans="1:27" s="65" customFormat="1" ht="15" customHeight="1" x14ac:dyDescent="0.5">
      <c r="B92" s="64" t="s">
        <v>53</v>
      </c>
      <c r="C92" s="20" t="s">
        <v>149</v>
      </c>
      <c r="D92" s="23" t="str">
        <f>IFERROR((D52/#REF!-1)*100,"")</f>
        <v/>
      </c>
      <c r="E92" s="23" t="str">
        <f t="shared" ref="E92:X92" si="22">IFERROR((E52/D52-1)*100,"")</f>
        <v/>
      </c>
      <c r="F92" s="23" t="str">
        <f t="shared" si="22"/>
        <v/>
      </c>
      <c r="G92" s="23" t="str">
        <f t="shared" si="22"/>
        <v/>
      </c>
      <c r="H92" s="23" t="str">
        <f t="shared" si="22"/>
        <v/>
      </c>
      <c r="I92" s="23" t="str">
        <f t="shared" si="22"/>
        <v/>
      </c>
      <c r="J92" s="23" t="str">
        <f t="shared" si="22"/>
        <v/>
      </c>
      <c r="K92" s="23" t="str">
        <f t="shared" si="22"/>
        <v/>
      </c>
      <c r="L92" s="23" t="str">
        <f t="shared" si="22"/>
        <v/>
      </c>
      <c r="M92" s="23" t="str">
        <f t="shared" si="22"/>
        <v/>
      </c>
      <c r="N92" s="23" t="str">
        <f t="shared" si="22"/>
        <v/>
      </c>
      <c r="O92" s="23" t="str">
        <f t="shared" si="22"/>
        <v/>
      </c>
      <c r="P92" s="23" t="str">
        <f t="shared" si="22"/>
        <v/>
      </c>
      <c r="Q92" s="23" t="str">
        <f t="shared" si="22"/>
        <v/>
      </c>
      <c r="R92" s="23" t="str">
        <f t="shared" si="22"/>
        <v/>
      </c>
      <c r="S92" s="23" t="str">
        <f t="shared" si="22"/>
        <v/>
      </c>
      <c r="T92" s="23" t="str">
        <f t="shared" si="22"/>
        <v/>
      </c>
      <c r="U92" s="23">
        <f t="shared" si="22"/>
        <v>-31.170568561872912</v>
      </c>
      <c r="V92" s="23">
        <f t="shared" si="22"/>
        <v>-51.187950181832285</v>
      </c>
      <c r="W92" s="23">
        <f t="shared" si="22"/>
        <v>59.932127590743534</v>
      </c>
      <c r="X92" s="23">
        <f t="shared" si="22"/>
        <v>-24.015781390823999</v>
      </c>
      <c r="Y92" s="23">
        <f t="shared" ref="Y92:AA92" si="23">IFERROR((Y52/X52-1)*100,"")</f>
        <v>-116.87635838706186</v>
      </c>
      <c r="Z92" s="23">
        <f t="shared" si="23"/>
        <v>-65.421891232570403</v>
      </c>
      <c r="AA92" s="23">
        <f t="shared" si="23"/>
        <v>-543.82194741921217</v>
      </c>
    </row>
    <row r="93" spans="1:27" s="65" customFormat="1" ht="15" customHeight="1" x14ac:dyDescent="0.5">
      <c r="B93" s="64" t="s">
        <v>173</v>
      </c>
      <c r="C93" s="20" t="s">
        <v>150</v>
      </c>
      <c r="D93" s="23" t="str">
        <f>IFERROR((D53/#REF!-1)*100,"")</f>
        <v/>
      </c>
      <c r="E93" s="23" t="str">
        <f t="shared" ref="E93:X93" si="24">IFERROR((E53/D53-1)*100,"")</f>
        <v/>
      </c>
      <c r="F93" s="23" t="str">
        <f t="shared" si="24"/>
        <v/>
      </c>
      <c r="G93" s="23" t="str">
        <f t="shared" si="24"/>
        <v/>
      </c>
      <c r="H93" s="23" t="str">
        <f t="shared" si="24"/>
        <v/>
      </c>
      <c r="I93" s="23" t="str">
        <f t="shared" si="24"/>
        <v/>
      </c>
      <c r="J93" s="23" t="str">
        <f t="shared" si="24"/>
        <v/>
      </c>
      <c r="K93" s="23" t="str">
        <f t="shared" si="24"/>
        <v/>
      </c>
      <c r="L93" s="23" t="str">
        <f t="shared" si="24"/>
        <v/>
      </c>
      <c r="M93" s="23" t="str">
        <f t="shared" si="24"/>
        <v/>
      </c>
      <c r="N93" s="23" t="str">
        <f t="shared" si="24"/>
        <v/>
      </c>
      <c r="O93" s="23" t="str">
        <f t="shared" si="24"/>
        <v/>
      </c>
      <c r="P93" s="23" t="str">
        <f t="shared" si="24"/>
        <v/>
      </c>
      <c r="Q93" s="23" t="str">
        <f t="shared" si="24"/>
        <v/>
      </c>
      <c r="R93" s="23" t="str">
        <f t="shared" si="24"/>
        <v/>
      </c>
      <c r="S93" s="23" t="str">
        <f t="shared" si="24"/>
        <v/>
      </c>
      <c r="T93" s="23" t="str">
        <f t="shared" si="24"/>
        <v/>
      </c>
      <c r="U93" s="23" t="str">
        <f t="shared" si="24"/>
        <v/>
      </c>
      <c r="V93" s="23" t="str">
        <f t="shared" si="24"/>
        <v/>
      </c>
      <c r="W93" s="23" t="str">
        <f t="shared" si="24"/>
        <v/>
      </c>
      <c r="X93" s="23" t="str">
        <f t="shared" si="24"/>
        <v/>
      </c>
      <c r="Y93" s="23" t="str">
        <f t="shared" ref="Y93:AA93" si="25">IFERROR((Y53/X53-1)*100,"")</f>
        <v/>
      </c>
      <c r="Z93" s="23" t="str">
        <f t="shared" si="25"/>
        <v/>
      </c>
      <c r="AA93" s="23" t="str">
        <f t="shared" si="25"/>
        <v/>
      </c>
    </row>
    <row r="94" spans="1:27" s="65" customFormat="1" ht="15" customHeight="1" x14ac:dyDescent="0.5">
      <c r="B94" s="64" t="s">
        <v>174</v>
      </c>
      <c r="C94" s="20" t="s">
        <v>151</v>
      </c>
      <c r="D94" s="23" t="str">
        <f>IFERROR((D54/#REF!-1)*100,"")</f>
        <v/>
      </c>
      <c r="E94" s="23" t="str">
        <f t="shared" ref="E94:X94" si="26">IFERROR((E54/D54-1)*100,"")</f>
        <v/>
      </c>
      <c r="F94" s="23" t="str">
        <f t="shared" si="26"/>
        <v/>
      </c>
      <c r="G94" s="23" t="str">
        <f t="shared" si="26"/>
        <v/>
      </c>
      <c r="H94" s="23" t="str">
        <f t="shared" si="26"/>
        <v/>
      </c>
      <c r="I94" s="23" t="str">
        <f t="shared" si="26"/>
        <v/>
      </c>
      <c r="J94" s="23" t="str">
        <f t="shared" si="26"/>
        <v/>
      </c>
      <c r="K94" s="23" t="str">
        <f t="shared" si="26"/>
        <v/>
      </c>
      <c r="L94" s="23" t="str">
        <f t="shared" si="26"/>
        <v/>
      </c>
      <c r="M94" s="23" t="str">
        <f t="shared" si="26"/>
        <v/>
      </c>
      <c r="N94" s="23" t="str">
        <f t="shared" si="26"/>
        <v/>
      </c>
      <c r="O94" s="23" t="str">
        <f t="shared" si="26"/>
        <v/>
      </c>
      <c r="P94" s="23" t="str">
        <f t="shared" si="26"/>
        <v/>
      </c>
      <c r="Q94" s="23" t="str">
        <f t="shared" si="26"/>
        <v/>
      </c>
      <c r="R94" s="23" t="str">
        <f t="shared" si="26"/>
        <v/>
      </c>
      <c r="S94" s="23" t="str">
        <f t="shared" si="26"/>
        <v/>
      </c>
      <c r="T94" s="23" t="str">
        <f t="shared" si="26"/>
        <v/>
      </c>
      <c r="U94" s="23">
        <f t="shared" si="26"/>
        <v>-1.066703931432833</v>
      </c>
      <c r="V94" s="23">
        <f t="shared" si="26"/>
        <v>-21.309404075641613</v>
      </c>
      <c r="W94" s="23">
        <f t="shared" si="26"/>
        <v>67.705505524540158</v>
      </c>
      <c r="X94" s="23">
        <f t="shared" si="26"/>
        <v>24.226396553580543</v>
      </c>
      <c r="Y94" s="23">
        <f t="shared" ref="Y94:AA94" si="27">IFERROR((Y54/X54-1)*100,"")</f>
        <v>-31.273097518743953</v>
      </c>
      <c r="Z94" s="23">
        <f t="shared" si="27"/>
        <v>-34.967996115750388</v>
      </c>
      <c r="AA94" s="23">
        <f t="shared" si="27"/>
        <v>-33.092242410599894</v>
      </c>
    </row>
    <row r="95" spans="1:27" s="65" customFormat="1" ht="15" customHeight="1" x14ac:dyDescent="0.5">
      <c r="B95" s="64" t="s">
        <v>175</v>
      </c>
      <c r="C95" s="20" t="s">
        <v>152</v>
      </c>
      <c r="D95" s="23" t="str">
        <f>IFERROR((D55/#REF!-1)*100,"")</f>
        <v/>
      </c>
      <c r="E95" s="23" t="str">
        <f t="shared" ref="E95:X95" si="28">IFERROR((E55/D55-1)*100,"")</f>
        <v/>
      </c>
      <c r="F95" s="23" t="str">
        <f t="shared" si="28"/>
        <v/>
      </c>
      <c r="G95" s="23" t="str">
        <f t="shared" si="28"/>
        <v/>
      </c>
      <c r="H95" s="23" t="str">
        <f t="shared" si="28"/>
        <v/>
      </c>
      <c r="I95" s="23" t="str">
        <f t="shared" si="28"/>
        <v/>
      </c>
      <c r="J95" s="23" t="str">
        <f t="shared" si="28"/>
        <v/>
      </c>
      <c r="K95" s="23" t="str">
        <f t="shared" si="28"/>
        <v/>
      </c>
      <c r="L95" s="23" t="str">
        <f t="shared" si="28"/>
        <v/>
      </c>
      <c r="M95" s="23" t="str">
        <f t="shared" si="28"/>
        <v/>
      </c>
      <c r="N95" s="23" t="str">
        <f t="shared" si="28"/>
        <v/>
      </c>
      <c r="O95" s="23" t="str">
        <f t="shared" si="28"/>
        <v/>
      </c>
      <c r="P95" s="23" t="str">
        <f t="shared" si="28"/>
        <v/>
      </c>
      <c r="Q95" s="23" t="str">
        <f t="shared" si="28"/>
        <v/>
      </c>
      <c r="R95" s="23" t="str">
        <f t="shared" si="28"/>
        <v/>
      </c>
      <c r="S95" s="23" t="str">
        <f t="shared" si="28"/>
        <v/>
      </c>
      <c r="T95" s="23" t="str">
        <f t="shared" si="28"/>
        <v/>
      </c>
      <c r="U95" s="23">
        <f t="shared" si="28"/>
        <v>13.074413837392761</v>
      </c>
      <c r="V95" s="23">
        <f t="shared" si="28"/>
        <v>-18.476599974220886</v>
      </c>
      <c r="W95" s="23">
        <f t="shared" si="28"/>
        <v>7.5547773155127729</v>
      </c>
      <c r="X95" s="23">
        <f t="shared" si="28"/>
        <v>-0.44853961194331049</v>
      </c>
      <c r="Y95" s="23">
        <f t="shared" ref="Y95:AA95" si="29">IFERROR((Y55/X55-1)*100,"")</f>
        <v>-24.81825516528421</v>
      </c>
      <c r="Z95" s="23">
        <f t="shared" si="29"/>
        <v>37.727983183241776</v>
      </c>
      <c r="AA95" s="23">
        <f t="shared" si="29"/>
        <v>9.0513708062969442</v>
      </c>
    </row>
    <row r="96" spans="1:27" s="63" customFormat="1" ht="15" customHeight="1" x14ac:dyDescent="0.5">
      <c r="B96" s="62" t="s">
        <v>55</v>
      </c>
      <c r="C96" s="18" t="s">
        <v>153</v>
      </c>
      <c r="D96" s="22" t="str">
        <f>IFERROR((D56/#REF!-1)*100,"")</f>
        <v/>
      </c>
      <c r="E96" s="22" t="str">
        <f t="shared" ref="E96:X96" si="30">IFERROR((E56/D56-1)*100,"")</f>
        <v/>
      </c>
      <c r="F96" s="22" t="str">
        <f t="shared" si="30"/>
        <v/>
      </c>
      <c r="G96" s="22" t="str">
        <f t="shared" si="30"/>
        <v/>
      </c>
      <c r="H96" s="22" t="str">
        <f t="shared" si="30"/>
        <v/>
      </c>
      <c r="I96" s="22" t="str">
        <f t="shared" si="30"/>
        <v/>
      </c>
      <c r="J96" s="22" t="str">
        <f t="shared" si="30"/>
        <v/>
      </c>
      <c r="K96" s="22" t="str">
        <f t="shared" si="30"/>
        <v/>
      </c>
      <c r="L96" s="22" t="str">
        <f t="shared" si="30"/>
        <v/>
      </c>
      <c r="M96" s="22" t="str">
        <f t="shared" si="30"/>
        <v/>
      </c>
      <c r="N96" s="22" t="str">
        <f t="shared" si="30"/>
        <v/>
      </c>
      <c r="O96" s="22" t="str">
        <f t="shared" si="30"/>
        <v/>
      </c>
      <c r="P96" s="22" t="str">
        <f t="shared" si="30"/>
        <v/>
      </c>
      <c r="Q96" s="22" t="str">
        <f t="shared" si="30"/>
        <v/>
      </c>
      <c r="R96" s="22" t="str">
        <f t="shared" si="30"/>
        <v/>
      </c>
      <c r="S96" s="22" t="str">
        <f t="shared" si="30"/>
        <v/>
      </c>
      <c r="T96" s="22" t="str">
        <f t="shared" si="30"/>
        <v/>
      </c>
      <c r="U96" s="22">
        <f t="shared" si="30"/>
        <v>0.90206631357205858</v>
      </c>
      <c r="V96" s="22">
        <f t="shared" si="30"/>
        <v>17.02193162347594</v>
      </c>
      <c r="W96" s="22">
        <f t="shared" si="30"/>
        <v>18.067752775974366</v>
      </c>
      <c r="X96" s="22">
        <f t="shared" si="30"/>
        <v>-0.24595313201160041</v>
      </c>
      <c r="Y96" s="22">
        <f t="shared" ref="Y96:AA96" si="31">IFERROR((Y56/X56-1)*100,"")</f>
        <v>21.212036864516538</v>
      </c>
      <c r="Z96" s="22">
        <f t="shared" si="31"/>
        <v>12.44462339422201</v>
      </c>
      <c r="AA96" s="22">
        <f t="shared" si="31"/>
        <v>-12.115623822781119</v>
      </c>
    </row>
    <row r="97" spans="2:27" s="63" customFormat="1" ht="15" customHeight="1" x14ac:dyDescent="0.5">
      <c r="B97" s="62" t="s">
        <v>65</v>
      </c>
      <c r="C97" s="18" t="s">
        <v>154</v>
      </c>
      <c r="D97" s="22" t="str">
        <f>IFERROR((D57/#REF!-1)*100,"")</f>
        <v/>
      </c>
      <c r="E97" s="22" t="str">
        <f t="shared" ref="E97:X97" si="32">IFERROR((E57/D57-1)*100,"")</f>
        <v/>
      </c>
      <c r="F97" s="22" t="str">
        <f t="shared" si="32"/>
        <v/>
      </c>
      <c r="G97" s="22" t="str">
        <f t="shared" si="32"/>
        <v/>
      </c>
      <c r="H97" s="22" t="str">
        <f t="shared" si="32"/>
        <v/>
      </c>
      <c r="I97" s="22" t="str">
        <f t="shared" si="32"/>
        <v/>
      </c>
      <c r="J97" s="22" t="str">
        <f t="shared" si="32"/>
        <v/>
      </c>
      <c r="K97" s="22" t="str">
        <f t="shared" si="32"/>
        <v/>
      </c>
      <c r="L97" s="22" t="str">
        <f t="shared" si="32"/>
        <v/>
      </c>
      <c r="M97" s="22" t="str">
        <f t="shared" si="32"/>
        <v/>
      </c>
      <c r="N97" s="22" t="str">
        <f t="shared" si="32"/>
        <v/>
      </c>
      <c r="O97" s="22" t="str">
        <f t="shared" si="32"/>
        <v/>
      </c>
      <c r="P97" s="22" t="str">
        <f t="shared" si="32"/>
        <v/>
      </c>
      <c r="Q97" s="22" t="str">
        <f t="shared" si="32"/>
        <v/>
      </c>
      <c r="R97" s="22" t="str">
        <f t="shared" si="32"/>
        <v/>
      </c>
      <c r="S97" s="22" t="str">
        <f t="shared" si="32"/>
        <v/>
      </c>
      <c r="T97" s="22" t="str">
        <f t="shared" si="32"/>
        <v/>
      </c>
      <c r="U97" s="22">
        <f t="shared" si="32"/>
        <v>7.5520338318251889</v>
      </c>
      <c r="V97" s="22">
        <f t="shared" si="32"/>
        <v>13.018070981045081</v>
      </c>
      <c r="W97" s="22">
        <f t="shared" si="32"/>
        <v>10.027653724096552</v>
      </c>
      <c r="X97" s="22">
        <f t="shared" si="32"/>
        <v>3.5281205524135606</v>
      </c>
      <c r="Y97" s="22">
        <f t="shared" ref="Y97:AA97" si="33">IFERROR((Y57/X57-1)*100,"")</f>
        <v>1.9537685107887892</v>
      </c>
      <c r="Z97" s="22">
        <f t="shared" si="33"/>
        <v>6.6011994534577179</v>
      </c>
      <c r="AA97" s="22">
        <f t="shared" si="33"/>
        <v>6.5880797256590684</v>
      </c>
    </row>
    <row r="98" spans="2:27" s="65" customFormat="1" ht="15" customHeight="1" x14ac:dyDescent="0.5">
      <c r="B98" s="64" t="s">
        <v>67</v>
      </c>
      <c r="C98" s="20" t="s">
        <v>60</v>
      </c>
      <c r="D98" s="23" t="str">
        <f>IFERROR((D58/#REF!-1)*100,"")</f>
        <v/>
      </c>
      <c r="E98" s="23" t="str">
        <f t="shared" ref="E98:X98" si="34">IFERROR((E58/D58-1)*100,"")</f>
        <v/>
      </c>
      <c r="F98" s="23" t="str">
        <f t="shared" si="34"/>
        <v/>
      </c>
      <c r="G98" s="23" t="str">
        <f t="shared" si="34"/>
        <v/>
      </c>
      <c r="H98" s="23" t="str">
        <f t="shared" si="34"/>
        <v/>
      </c>
      <c r="I98" s="23" t="str">
        <f t="shared" si="34"/>
        <v/>
      </c>
      <c r="J98" s="23" t="str">
        <f t="shared" si="34"/>
        <v/>
      </c>
      <c r="K98" s="23" t="str">
        <f t="shared" si="34"/>
        <v/>
      </c>
      <c r="L98" s="23" t="str">
        <f t="shared" si="34"/>
        <v/>
      </c>
      <c r="M98" s="23" t="str">
        <f t="shared" si="34"/>
        <v/>
      </c>
      <c r="N98" s="23" t="str">
        <f t="shared" si="34"/>
        <v/>
      </c>
      <c r="O98" s="23" t="str">
        <f t="shared" si="34"/>
        <v/>
      </c>
      <c r="P98" s="23" t="str">
        <f t="shared" si="34"/>
        <v/>
      </c>
      <c r="Q98" s="23" t="str">
        <f t="shared" si="34"/>
        <v/>
      </c>
      <c r="R98" s="23" t="str">
        <f t="shared" si="34"/>
        <v/>
      </c>
      <c r="S98" s="23" t="str">
        <f t="shared" si="34"/>
        <v/>
      </c>
      <c r="T98" s="23" t="str">
        <f t="shared" si="34"/>
        <v/>
      </c>
      <c r="U98" s="23">
        <f t="shared" si="34"/>
        <v>9.4769660807396683</v>
      </c>
      <c r="V98" s="23">
        <f t="shared" si="34"/>
        <v>-3.6228054328481418</v>
      </c>
      <c r="W98" s="23">
        <f t="shared" si="34"/>
        <v>10.603452655857515</v>
      </c>
      <c r="X98" s="23">
        <f t="shared" si="34"/>
        <v>-10.108103362751475</v>
      </c>
      <c r="Y98" s="23">
        <f t="shared" ref="Y98:AA98" si="35">IFERROR((Y58/X58-1)*100,"")</f>
        <v>-4.7019567150604402</v>
      </c>
      <c r="Z98" s="23">
        <f t="shared" si="35"/>
        <v>-3.5024986275054681</v>
      </c>
      <c r="AA98" s="23">
        <f t="shared" si="35"/>
        <v>12.56671035543404</v>
      </c>
    </row>
    <row r="99" spans="2:27" s="58" customFormat="1" ht="15" customHeight="1" x14ac:dyDescent="0.4">
      <c r="B99" s="61" t="s">
        <v>176</v>
      </c>
      <c r="C99" s="13" t="s">
        <v>155</v>
      </c>
      <c r="D99" s="11" t="str">
        <f>IFERROR((D59/#REF!-1)*100,"")</f>
        <v/>
      </c>
      <c r="E99" s="11" t="str">
        <f t="shared" ref="E99:X99" si="36">IFERROR((E59/D59-1)*100,"")</f>
        <v/>
      </c>
      <c r="F99" s="11" t="str">
        <f t="shared" si="36"/>
        <v/>
      </c>
      <c r="G99" s="11" t="str">
        <f t="shared" si="36"/>
        <v/>
      </c>
      <c r="H99" s="11" t="str">
        <f t="shared" si="36"/>
        <v/>
      </c>
      <c r="I99" s="11" t="str">
        <f t="shared" si="36"/>
        <v/>
      </c>
      <c r="J99" s="11" t="str">
        <f t="shared" si="36"/>
        <v/>
      </c>
      <c r="K99" s="11" t="str">
        <f t="shared" si="36"/>
        <v/>
      </c>
      <c r="L99" s="11" t="str">
        <f t="shared" si="36"/>
        <v/>
      </c>
      <c r="M99" s="11" t="str">
        <f t="shared" si="36"/>
        <v/>
      </c>
      <c r="N99" s="11" t="str">
        <f t="shared" si="36"/>
        <v/>
      </c>
      <c r="O99" s="11" t="str">
        <f t="shared" si="36"/>
        <v/>
      </c>
      <c r="P99" s="11" t="str">
        <f t="shared" si="36"/>
        <v/>
      </c>
      <c r="Q99" s="11" t="str">
        <f t="shared" si="36"/>
        <v/>
      </c>
      <c r="R99" s="11" t="str">
        <f t="shared" si="36"/>
        <v/>
      </c>
      <c r="S99" s="11" t="str">
        <f t="shared" si="36"/>
        <v/>
      </c>
      <c r="T99" s="11" t="str">
        <f t="shared" si="36"/>
        <v/>
      </c>
      <c r="U99" s="11">
        <f t="shared" si="36"/>
        <v>27.051887698275536</v>
      </c>
      <c r="V99" s="11">
        <f t="shared" si="36"/>
        <v>7.763228004456435</v>
      </c>
      <c r="W99" s="11">
        <f t="shared" si="36"/>
        <v>20.634730179680226</v>
      </c>
      <c r="X99" s="11">
        <f t="shared" si="36"/>
        <v>-16.421625446869793</v>
      </c>
      <c r="Y99" s="11">
        <f t="shared" ref="Y99:AA99" si="37">IFERROR((Y59/X59-1)*100,"")</f>
        <v>-15.775010734220697</v>
      </c>
      <c r="Z99" s="11">
        <f t="shared" si="37"/>
        <v>-31.704972622255788</v>
      </c>
      <c r="AA99" s="11">
        <f t="shared" si="37"/>
        <v>13.806364047654963</v>
      </c>
    </row>
    <row r="100" spans="2:27" s="58" customFormat="1" ht="15" customHeight="1" x14ac:dyDescent="0.4">
      <c r="B100" s="61" t="s">
        <v>177</v>
      </c>
      <c r="C100" s="13" t="s">
        <v>156</v>
      </c>
      <c r="D100" s="11" t="str">
        <f>IFERROR((D60/#REF!-1)*100,"")</f>
        <v/>
      </c>
      <c r="E100" s="11" t="str">
        <f t="shared" ref="E100:X100" si="38">IFERROR((E60/D60-1)*100,"")</f>
        <v/>
      </c>
      <c r="F100" s="11" t="str">
        <f t="shared" si="38"/>
        <v/>
      </c>
      <c r="G100" s="11" t="str">
        <f t="shared" si="38"/>
        <v/>
      </c>
      <c r="H100" s="11" t="str">
        <f t="shared" si="38"/>
        <v/>
      </c>
      <c r="I100" s="11" t="str">
        <f t="shared" si="38"/>
        <v/>
      </c>
      <c r="J100" s="11" t="str">
        <f t="shared" si="38"/>
        <v/>
      </c>
      <c r="K100" s="11" t="str">
        <f t="shared" si="38"/>
        <v/>
      </c>
      <c r="L100" s="11" t="str">
        <f t="shared" si="38"/>
        <v/>
      </c>
      <c r="M100" s="11" t="str">
        <f t="shared" si="38"/>
        <v/>
      </c>
      <c r="N100" s="11" t="str">
        <f t="shared" si="38"/>
        <v/>
      </c>
      <c r="O100" s="11" t="str">
        <f t="shared" si="38"/>
        <v/>
      </c>
      <c r="P100" s="11" t="str">
        <f t="shared" si="38"/>
        <v/>
      </c>
      <c r="Q100" s="11" t="str">
        <f t="shared" si="38"/>
        <v/>
      </c>
      <c r="R100" s="11" t="str">
        <f t="shared" si="38"/>
        <v/>
      </c>
      <c r="S100" s="11" t="str">
        <f t="shared" si="38"/>
        <v/>
      </c>
      <c r="T100" s="11" t="str">
        <f t="shared" si="38"/>
        <v/>
      </c>
      <c r="U100" s="11" t="str">
        <f t="shared" si="38"/>
        <v/>
      </c>
      <c r="V100" s="11" t="str">
        <f t="shared" si="38"/>
        <v/>
      </c>
      <c r="W100" s="11" t="str">
        <f t="shared" si="38"/>
        <v/>
      </c>
      <c r="X100" s="11" t="str">
        <f t="shared" si="38"/>
        <v/>
      </c>
      <c r="Y100" s="11" t="str">
        <f t="shared" ref="Y100:AA100" si="39">IFERROR((Y60/X60-1)*100,"")</f>
        <v/>
      </c>
      <c r="Z100" s="11" t="str">
        <f t="shared" si="39"/>
        <v/>
      </c>
      <c r="AA100" s="11" t="str">
        <f t="shared" si="39"/>
        <v/>
      </c>
    </row>
    <row r="101" spans="2:27" s="58" customFormat="1" ht="15" customHeight="1" x14ac:dyDescent="0.4">
      <c r="B101" s="61" t="s">
        <v>178</v>
      </c>
      <c r="C101" s="13" t="s">
        <v>157</v>
      </c>
      <c r="D101" s="11" t="str">
        <f>IFERROR((D61/#REF!-1)*100,"")</f>
        <v/>
      </c>
      <c r="E101" s="11" t="str">
        <f t="shared" ref="E101:X101" si="40">IFERROR((E61/D61-1)*100,"")</f>
        <v/>
      </c>
      <c r="F101" s="11" t="str">
        <f t="shared" si="40"/>
        <v/>
      </c>
      <c r="G101" s="11" t="str">
        <f t="shared" si="40"/>
        <v/>
      </c>
      <c r="H101" s="11" t="str">
        <f t="shared" si="40"/>
        <v/>
      </c>
      <c r="I101" s="11" t="str">
        <f t="shared" si="40"/>
        <v/>
      </c>
      <c r="J101" s="11" t="str">
        <f t="shared" si="40"/>
        <v/>
      </c>
      <c r="K101" s="11" t="str">
        <f t="shared" si="40"/>
        <v/>
      </c>
      <c r="L101" s="11" t="str">
        <f t="shared" si="40"/>
        <v/>
      </c>
      <c r="M101" s="11" t="str">
        <f t="shared" si="40"/>
        <v/>
      </c>
      <c r="N101" s="11" t="str">
        <f t="shared" si="40"/>
        <v/>
      </c>
      <c r="O101" s="11" t="str">
        <f t="shared" si="40"/>
        <v/>
      </c>
      <c r="P101" s="11" t="str">
        <f t="shared" si="40"/>
        <v/>
      </c>
      <c r="Q101" s="11" t="str">
        <f t="shared" si="40"/>
        <v/>
      </c>
      <c r="R101" s="11" t="str">
        <f t="shared" si="40"/>
        <v/>
      </c>
      <c r="S101" s="11" t="str">
        <f t="shared" si="40"/>
        <v/>
      </c>
      <c r="T101" s="11" t="str">
        <f t="shared" si="40"/>
        <v/>
      </c>
      <c r="U101" s="11" t="str">
        <f t="shared" si="40"/>
        <v/>
      </c>
      <c r="V101" s="11" t="str">
        <f t="shared" si="40"/>
        <v/>
      </c>
      <c r="W101" s="11" t="str">
        <f t="shared" si="40"/>
        <v/>
      </c>
      <c r="X101" s="11" t="str">
        <f t="shared" si="40"/>
        <v/>
      </c>
      <c r="Y101" s="11" t="str">
        <f t="shared" ref="Y101:AA101" si="41">IFERROR((Y61/X61-1)*100,"")</f>
        <v/>
      </c>
      <c r="Z101" s="11" t="str">
        <f t="shared" si="41"/>
        <v/>
      </c>
      <c r="AA101" s="11" t="str">
        <f t="shared" si="41"/>
        <v/>
      </c>
    </row>
    <row r="102" spans="2:27" s="58" customFormat="1" ht="15" customHeight="1" x14ac:dyDescent="0.4">
      <c r="B102" s="61" t="s">
        <v>179</v>
      </c>
      <c r="C102" s="13" t="s">
        <v>158</v>
      </c>
      <c r="D102" s="11" t="str">
        <f>IFERROR((D62/#REF!-1)*100,"")</f>
        <v/>
      </c>
      <c r="E102" s="11" t="str">
        <f t="shared" ref="E102:X102" si="42">IFERROR((E62/D62-1)*100,"")</f>
        <v/>
      </c>
      <c r="F102" s="11" t="str">
        <f t="shared" si="42"/>
        <v/>
      </c>
      <c r="G102" s="11" t="str">
        <f t="shared" si="42"/>
        <v/>
      </c>
      <c r="H102" s="11" t="str">
        <f t="shared" si="42"/>
        <v/>
      </c>
      <c r="I102" s="11" t="str">
        <f t="shared" si="42"/>
        <v/>
      </c>
      <c r="J102" s="11" t="str">
        <f t="shared" si="42"/>
        <v/>
      </c>
      <c r="K102" s="11" t="str">
        <f t="shared" si="42"/>
        <v/>
      </c>
      <c r="L102" s="11" t="str">
        <f t="shared" si="42"/>
        <v/>
      </c>
      <c r="M102" s="11" t="str">
        <f t="shared" si="42"/>
        <v/>
      </c>
      <c r="N102" s="11" t="str">
        <f t="shared" si="42"/>
        <v/>
      </c>
      <c r="O102" s="11" t="str">
        <f t="shared" si="42"/>
        <v/>
      </c>
      <c r="P102" s="11" t="str">
        <f t="shared" si="42"/>
        <v/>
      </c>
      <c r="Q102" s="11" t="str">
        <f t="shared" si="42"/>
        <v/>
      </c>
      <c r="R102" s="11" t="str">
        <f t="shared" si="42"/>
        <v/>
      </c>
      <c r="S102" s="11" t="str">
        <f t="shared" si="42"/>
        <v/>
      </c>
      <c r="T102" s="11" t="str">
        <f t="shared" si="42"/>
        <v/>
      </c>
      <c r="U102" s="11">
        <f t="shared" si="42"/>
        <v>26.385566188197764</v>
      </c>
      <c r="V102" s="11">
        <f t="shared" si="42"/>
        <v>12.921258701854788</v>
      </c>
      <c r="W102" s="11">
        <f t="shared" si="42"/>
        <v>-5.2497787115216692</v>
      </c>
      <c r="X102" s="11">
        <f t="shared" si="42"/>
        <v>8.3877846980463531</v>
      </c>
      <c r="Y102" s="11">
        <f t="shared" ref="Y102:AA102" si="43">IFERROR((Y62/X62-1)*100,"")</f>
        <v>21.793343211353623</v>
      </c>
      <c r="Z102" s="11">
        <f t="shared" si="43"/>
        <v>-32.591151809713026</v>
      </c>
      <c r="AA102" s="11">
        <f t="shared" si="43"/>
        <v>-2.5818783672709511</v>
      </c>
    </row>
    <row r="103" spans="2:27" s="58" customFormat="1" ht="15" customHeight="1" x14ac:dyDescent="0.4">
      <c r="B103" s="61" t="s">
        <v>180</v>
      </c>
      <c r="C103" s="13" t="s">
        <v>159</v>
      </c>
      <c r="D103" s="11" t="str">
        <f>IFERROR((D63/#REF!-1)*100,"")</f>
        <v/>
      </c>
      <c r="E103" s="11" t="str">
        <f t="shared" ref="E103:X103" si="44">IFERROR((E63/D63-1)*100,"")</f>
        <v/>
      </c>
      <c r="F103" s="11" t="str">
        <f t="shared" si="44"/>
        <v/>
      </c>
      <c r="G103" s="11" t="str">
        <f t="shared" si="44"/>
        <v/>
      </c>
      <c r="H103" s="11" t="str">
        <f t="shared" si="44"/>
        <v/>
      </c>
      <c r="I103" s="11" t="str">
        <f t="shared" si="44"/>
        <v/>
      </c>
      <c r="J103" s="11" t="str">
        <f t="shared" si="44"/>
        <v/>
      </c>
      <c r="K103" s="11" t="str">
        <f t="shared" si="44"/>
        <v/>
      </c>
      <c r="L103" s="11" t="str">
        <f t="shared" si="44"/>
        <v/>
      </c>
      <c r="M103" s="11" t="str">
        <f t="shared" si="44"/>
        <v/>
      </c>
      <c r="N103" s="11" t="str">
        <f t="shared" si="44"/>
        <v/>
      </c>
      <c r="O103" s="11" t="str">
        <f t="shared" si="44"/>
        <v/>
      </c>
      <c r="P103" s="11" t="str">
        <f t="shared" si="44"/>
        <v/>
      </c>
      <c r="Q103" s="11" t="str">
        <f t="shared" si="44"/>
        <v/>
      </c>
      <c r="R103" s="11" t="str">
        <f t="shared" si="44"/>
        <v/>
      </c>
      <c r="S103" s="11" t="str">
        <f t="shared" si="44"/>
        <v/>
      </c>
      <c r="T103" s="11" t="str">
        <f t="shared" si="44"/>
        <v/>
      </c>
      <c r="U103" s="11">
        <f t="shared" si="44"/>
        <v>1.8656114280101388</v>
      </c>
      <c r="V103" s="11">
        <f t="shared" si="44"/>
        <v>-9.2884947396921334</v>
      </c>
      <c r="W103" s="11">
        <f t="shared" si="44"/>
        <v>7.2192694059687312</v>
      </c>
      <c r="X103" s="11">
        <f t="shared" si="44"/>
        <v>-8.4946426031024203</v>
      </c>
      <c r="Y103" s="11">
        <f t="shared" ref="Y103:AA103" si="45">IFERROR((Y63/X63-1)*100,"")</f>
        <v>-1.9870150848873447</v>
      </c>
      <c r="Z103" s="11">
        <f t="shared" si="45"/>
        <v>13.6839975247256</v>
      </c>
      <c r="AA103" s="11">
        <f t="shared" si="45"/>
        <v>13.314135638892676</v>
      </c>
    </row>
    <row r="104" spans="2:27" s="65" customFormat="1" ht="15" customHeight="1" x14ac:dyDescent="0.5">
      <c r="B104" s="64" t="s">
        <v>69</v>
      </c>
      <c r="C104" s="20" t="s">
        <v>160</v>
      </c>
      <c r="D104" s="23" t="str">
        <f>IFERROR((D64/#REF!-1)*100,"")</f>
        <v/>
      </c>
      <c r="E104" s="23" t="str">
        <f t="shared" ref="E104:X104" si="46">IFERROR((E64/D64-1)*100,"")</f>
        <v/>
      </c>
      <c r="F104" s="23" t="str">
        <f t="shared" si="46"/>
        <v/>
      </c>
      <c r="G104" s="23" t="str">
        <f t="shared" si="46"/>
        <v/>
      </c>
      <c r="H104" s="23" t="str">
        <f t="shared" si="46"/>
        <v/>
      </c>
      <c r="I104" s="23" t="str">
        <f t="shared" si="46"/>
        <v/>
      </c>
      <c r="J104" s="23" t="str">
        <f t="shared" si="46"/>
        <v/>
      </c>
      <c r="K104" s="23" t="str">
        <f t="shared" si="46"/>
        <v/>
      </c>
      <c r="L104" s="23" t="str">
        <f t="shared" si="46"/>
        <v/>
      </c>
      <c r="M104" s="23" t="str">
        <f t="shared" si="46"/>
        <v/>
      </c>
      <c r="N104" s="23" t="str">
        <f t="shared" si="46"/>
        <v/>
      </c>
      <c r="O104" s="23" t="str">
        <f t="shared" si="46"/>
        <v/>
      </c>
      <c r="P104" s="23" t="str">
        <f t="shared" si="46"/>
        <v/>
      </c>
      <c r="Q104" s="23" t="str">
        <f t="shared" si="46"/>
        <v/>
      </c>
      <c r="R104" s="23" t="str">
        <f t="shared" si="46"/>
        <v/>
      </c>
      <c r="S104" s="23" t="str">
        <f t="shared" si="46"/>
        <v/>
      </c>
      <c r="T104" s="23" t="str">
        <f t="shared" si="46"/>
        <v/>
      </c>
      <c r="U104" s="23">
        <f t="shared" si="46"/>
        <v>-5.5024111271347875</v>
      </c>
      <c r="V104" s="23">
        <f t="shared" si="46"/>
        <v>30.580697514396849</v>
      </c>
      <c r="W104" s="23">
        <f t="shared" si="46"/>
        <v>17.210551210963022</v>
      </c>
      <c r="X104" s="23">
        <f t="shared" si="46"/>
        <v>-2.7187386555736825</v>
      </c>
      <c r="Y104" s="23">
        <f t="shared" ref="Y104:AA104" si="47">IFERROR((Y64/X64-1)*100,"")</f>
        <v>-3.1453921033925192</v>
      </c>
      <c r="Z104" s="23">
        <f t="shared" si="47"/>
        <v>18.266825262192054</v>
      </c>
      <c r="AA104" s="23">
        <f t="shared" si="47"/>
        <v>5.3539678312861216</v>
      </c>
    </row>
    <row r="105" spans="2:27" s="65" customFormat="1" ht="15" customHeight="1" x14ac:dyDescent="0.5">
      <c r="B105" s="64" t="s">
        <v>71</v>
      </c>
      <c r="C105" s="20" t="s">
        <v>161</v>
      </c>
      <c r="D105" s="23" t="str">
        <f>IFERROR((D65/#REF!-1)*100,"")</f>
        <v/>
      </c>
      <c r="E105" s="23" t="str">
        <f t="shared" ref="E105:X105" si="48">IFERROR((E65/D65-1)*100,"")</f>
        <v/>
      </c>
      <c r="F105" s="23" t="str">
        <f t="shared" si="48"/>
        <v/>
      </c>
      <c r="G105" s="23" t="str">
        <f t="shared" si="48"/>
        <v/>
      </c>
      <c r="H105" s="23" t="str">
        <f t="shared" si="48"/>
        <v/>
      </c>
      <c r="I105" s="23" t="str">
        <f t="shared" si="48"/>
        <v/>
      </c>
      <c r="J105" s="23" t="str">
        <f t="shared" si="48"/>
        <v/>
      </c>
      <c r="K105" s="23" t="str">
        <f t="shared" si="48"/>
        <v/>
      </c>
      <c r="L105" s="23" t="str">
        <f t="shared" si="48"/>
        <v/>
      </c>
      <c r="M105" s="23" t="str">
        <f t="shared" si="48"/>
        <v/>
      </c>
      <c r="N105" s="23" t="str">
        <f t="shared" si="48"/>
        <v/>
      </c>
      <c r="O105" s="23" t="str">
        <f t="shared" si="48"/>
        <v/>
      </c>
      <c r="P105" s="23" t="str">
        <f t="shared" si="48"/>
        <v/>
      </c>
      <c r="Q105" s="23" t="str">
        <f t="shared" si="48"/>
        <v/>
      </c>
      <c r="R105" s="23" t="str">
        <f t="shared" si="48"/>
        <v/>
      </c>
      <c r="S105" s="23" t="str">
        <f t="shared" si="48"/>
        <v/>
      </c>
      <c r="T105" s="23" t="str">
        <f t="shared" si="48"/>
        <v/>
      </c>
      <c r="U105" s="23">
        <f t="shared" si="48"/>
        <v>9.2175492303177897</v>
      </c>
      <c r="V105" s="23">
        <f t="shared" si="48"/>
        <v>-9.2422430788759122</v>
      </c>
      <c r="W105" s="23">
        <f t="shared" si="48"/>
        <v>21.03354054565667</v>
      </c>
      <c r="X105" s="23">
        <f t="shared" si="48"/>
        <v>-0.28843876022308645</v>
      </c>
      <c r="Y105" s="23">
        <f t="shared" ref="Y105:AA105" si="49">IFERROR((Y65/X65-1)*100,"")</f>
        <v>19.927262660703747</v>
      </c>
      <c r="Z105" s="23">
        <f t="shared" si="49"/>
        <v>4.6137156966656878</v>
      </c>
      <c r="AA105" s="23">
        <f t="shared" si="49"/>
        <v>21.88708000612327</v>
      </c>
    </row>
    <row r="106" spans="2:27" s="65" customFormat="1" ht="15" customHeight="1" x14ac:dyDescent="0.5">
      <c r="B106" s="64" t="s">
        <v>73</v>
      </c>
      <c r="C106" s="20" t="s">
        <v>162</v>
      </c>
      <c r="D106" s="23" t="str">
        <f>IFERROR((D66/#REF!-1)*100,"")</f>
        <v/>
      </c>
      <c r="E106" s="23" t="str">
        <f t="shared" ref="E106:X106" si="50">IFERROR((E66/D66-1)*100,"")</f>
        <v/>
      </c>
      <c r="F106" s="23" t="str">
        <f t="shared" si="50"/>
        <v/>
      </c>
      <c r="G106" s="23" t="str">
        <f t="shared" si="50"/>
        <v/>
      </c>
      <c r="H106" s="23" t="str">
        <f t="shared" si="50"/>
        <v/>
      </c>
      <c r="I106" s="23" t="str">
        <f t="shared" si="50"/>
        <v/>
      </c>
      <c r="J106" s="23" t="str">
        <f t="shared" si="50"/>
        <v/>
      </c>
      <c r="K106" s="23" t="str">
        <f t="shared" si="50"/>
        <v/>
      </c>
      <c r="L106" s="23" t="str">
        <f t="shared" si="50"/>
        <v/>
      </c>
      <c r="M106" s="23" t="str">
        <f t="shared" si="50"/>
        <v/>
      </c>
      <c r="N106" s="23" t="str">
        <f t="shared" si="50"/>
        <v/>
      </c>
      <c r="O106" s="23" t="str">
        <f t="shared" si="50"/>
        <v/>
      </c>
      <c r="P106" s="23" t="str">
        <f t="shared" si="50"/>
        <v/>
      </c>
      <c r="Q106" s="23" t="str">
        <f t="shared" si="50"/>
        <v/>
      </c>
      <c r="R106" s="23" t="str">
        <f t="shared" si="50"/>
        <v/>
      </c>
      <c r="S106" s="23" t="str">
        <f t="shared" si="50"/>
        <v/>
      </c>
      <c r="T106" s="23" t="str">
        <f t="shared" si="50"/>
        <v/>
      </c>
      <c r="U106" s="23">
        <f t="shared" si="50"/>
        <v>-36.484312148028962</v>
      </c>
      <c r="V106" s="23">
        <f t="shared" si="50"/>
        <v>37.372336309965704</v>
      </c>
      <c r="W106" s="23">
        <f t="shared" si="50"/>
        <v>0.41142006584871105</v>
      </c>
      <c r="X106" s="23">
        <f t="shared" si="50"/>
        <v>10.732716033333944</v>
      </c>
      <c r="Y106" s="23">
        <f t="shared" ref="Y106:AA106" si="51">IFERROR((Y66/X66-1)*100,"")</f>
        <v>4.9977687016030226</v>
      </c>
      <c r="Z106" s="23">
        <f t="shared" si="51"/>
        <v>-3.2392088056937829</v>
      </c>
      <c r="AA106" s="23">
        <f t="shared" si="51"/>
        <v>-78.592759663538629</v>
      </c>
    </row>
    <row r="107" spans="2:27" s="65" customFormat="1" ht="15" customHeight="1" x14ac:dyDescent="0.5">
      <c r="B107" s="64" t="s">
        <v>75</v>
      </c>
      <c r="C107" s="20" t="s">
        <v>163</v>
      </c>
      <c r="D107" s="23" t="str">
        <f>IFERROR((D67/#REF!-1)*100,"")</f>
        <v/>
      </c>
      <c r="E107" s="23" t="str">
        <f t="shared" ref="E107:X107" si="52">IFERROR((E67/D67-1)*100,"")</f>
        <v/>
      </c>
      <c r="F107" s="23" t="str">
        <f t="shared" si="52"/>
        <v/>
      </c>
      <c r="G107" s="23" t="str">
        <f t="shared" si="52"/>
        <v/>
      </c>
      <c r="H107" s="23" t="str">
        <f t="shared" si="52"/>
        <v/>
      </c>
      <c r="I107" s="23" t="str">
        <f t="shared" si="52"/>
        <v/>
      </c>
      <c r="J107" s="23" t="str">
        <f t="shared" si="52"/>
        <v/>
      </c>
      <c r="K107" s="23" t="str">
        <f t="shared" si="52"/>
        <v/>
      </c>
      <c r="L107" s="23" t="str">
        <f t="shared" si="52"/>
        <v/>
      </c>
      <c r="M107" s="23" t="str">
        <f t="shared" si="52"/>
        <v/>
      </c>
      <c r="N107" s="23" t="str">
        <f t="shared" si="52"/>
        <v/>
      </c>
      <c r="O107" s="23" t="str">
        <f t="shared" si="52"/>
        <v/>
      </c>
      <c r="P107" s="23" t="str">
        <f t="shared" si="52"/>
        <v/>
      </c>
      <c r="Q107" s="23" t="str">
        <f t="shared" si="52"/>
        <v/>
      </c>
      <c r="R107" s="23" t="str">
        <f t="shared" si="52"/>
        <v/>
      </c>
      <c r="S107" s="23" t="str">
        <f t="shared" si="52"/>
        <v/>
      </c>
      <c r="T107" s="23" t="str">
        <f t="shared" si="52"/>
        <v/>
      </c>
      <c r="U107" s="23">
        <f t="shared" si="52"/>
        <v>24.950089766606819</v>
      </c>
      <c r="V107" s="23">
        <f t="shared" si="52"/>
        <v>1.7886830640543749</v>
      </c>
      <c r="W107" s="23">
        <f t="shared" si="52"/>
        <v>-9.2735546075017883</v>
      </c>
      <c r="X107" s="23">
        <f t="shared" si="52"/>
        <v>12.679133519499274</v>
      </c>
      <c r="Y107" s="23">
        <f t="shared" ref="Y107:AA107" si="53">IFERROR((Y67/X67-1)*100,"")</f>
        <v>-10.48307172777907</v>
      </c>
      <c r="Z107" s="23">
        <f t="shared" si="53"/>
        <v>-1.1755658108488665</v>
      </c>
      <c r="AA107" s="23">
        <f t="shared" si="53"/>
        <v>18.139411301050281</v>
      </c>
    </row>
    <row r="108" spans="2:27" s="65" customFormat="1" ht="15" customHeight="1" x14ac:dyDescent="0.5">
      <c r="B108" s="64" t="s">
        <v>77</v>
      </c>
      <c r="C108" s="20" t="s">
        <v>116</v>
      </c>
      <c r="D108" s="23" t="str">
        <f>IFERROR((D68/#REF!-1)*100,"")</f>
        <v/>
      </c>
      <c r="E108" s="23" t="str">
        <f t="shared" ref="E108:X108" si="54">IFERROR((E68/D68-1)*100,"")</f>
        <v/>
      </c>
      <c r="F108" s="23" t="str">
        <f t="shared" si="54"/>
        <v/>
      </c>
      <c r="G108" s="23" t="str">
        <f t="shared" si="54"/>
        <v/>
      </c>
      <c r="H108" s="23" t="str">
        <f t="shared" si="54"/>
        <v/>
      </c>
      <c r="I108" s="23" t="str">
        <f t="shared" si="54"/>
        <v/>
      </c>
      <c r="J108" s="23" t="str">
        <f t="shared" si="54"/>
        <v/>
      </c>
      <c r="K108" s="23" t="str">
        <f t="shared" si="54"/>
        <v/>
      </c>
      <c r="L108" s="23" t="str">
        <f t="shared" si="54"/>
        <v/>
      </c>
      <c r="M108" s="23" t="str">
        <f t="shared" si="54"/>
        <v/>
      </c>
      <c r="N108" s="23" t="str">
        <f t="shared" si="54"/>
        <v/>
      </c>
      <c r="O108" s="23" t="str">
        <f t="shared" si="54"/>
        <v/>
      </c>
      <c r="P108" s="23" t="str">
        <f t="shared" si="54"/>
        <v/>
      </c>
      <c r="Q108" s="23" t="str">
        <f t="shared" si="54"/>
        <v/>
      </c>
      <c r="R108" s="23" t="str">
        <f t="shared" si="54"/>
        <v/>
      </c>
      <c r="S108" s="23" t="str">
        <f t="shared" si="54"/>
        <v/>
      </c>
      <c r="T108" s="23" t="str">
        <f t="shared" si="54"/>
        <v/>
      </c>
      <c r="U108" s="23">
        <f t="shared" si="54"/>
        <v>12.341033207186136</v>
      </c>
      <c r="V108" s="23">
        <f t="shared" si="54"/>
        <v>20.152002244196265</v>
      </c>
      <c r="W108" s="23">
        <f t="shared" si="54"/>
        <v>4.0190524338588718</v>
      </c>
      <c r="X108" s="23">
        <f t="shared" si="54"/>
        <v>6.4183864102342891</v>
      </c>
      <c r="Y108" s="23">
        <f t="shared" ref="Y108:AA108" si="55">IFERROR((Y68/X68-1)*100,"")</f>
        <v>0.18362365369655187</v>
      </c>
      <c r="Z108" s="23">
        <f t="shared" si="55"/>
        <v>1.0262888334457543</v>
      </c>
      <c r="AA108" s="23">
        <f t="shared" si="55"/>
        <v>-3.4092222049540766</v>
      </c>
    </row>
    <row r="109" spans="2:27" s="58" customFormat="1" ht="15" customHeight="1" x14ac:dyDescent="0.4">
      <c r="B109" s="61" t="s">
        <v>181</v>
      </c>
      <c r="C109" s="13" t="s">
        <v>164</v>
      </c>
      <c r="D109" s="11" t="str">
        <f>IFERROR((D69/#REF!-1)*100,"")</f>
        <v/>
      </c>
      <c r="E109" s="11" t="str">
        <f t="shared" ref="E109:X109" si="56">IFERROR((E69/D69-1)*100,"")</f>
        <v/>
      </c>
      <c r="F109" s="11" t="str">
        <f t="shared" si="56"/>
        <v/>
      </c>
      <c r="G109" s="11" t="str">
        <f t="shared" si="56"/>
        <v/>
      </c>
      <c r="H109" s="11" t="str">
        <f t="shared" si="56"/>
        <v/>
      </c>
      <c r="I109" s="11" t="str">
        <f t="shared" si="56"/>
        <v/>
      </c>
      <c r="J109" s="11" t="str">
        <f t="shared" si="56"/>
        <v/>
      </c>
      <c r="K109" s="11" t="str">
        <f t="shared" si="56"/>
        <v/>
      </c>
      <c r="L109" s="11" t="str">
        <f t="shared" si="56"/>
        <v/>
      </c>
      <c r="M109" s="11" t="str">
        <f t="shared" si="56"/>
        <v/>
      </c>
      <c r="N109" s="11" t="str">
        <f t="shared" si="56"/>
        <v/>
      </c>
      <c r="O109" s="11" t="str">
        <f t="shared" si="56"/>
        <v/>
      </c>
      <c r="P109" s="11" t="str">
        <f t="shared" si="56"/>
        <v/>
      </c>
      <c r="Q109" s="11" t="str">
        <f t="shared" si="56"/>
        <v/>
      </c>
      <c r="R109" s="11" t="str">
        <f t="shared" si="56"/>
        <v/>
      </c>
      <c r="S109" s="11" t="str">
        <f t="shared" si="56"/>
        <v/>
      </c>
      <c r="T109" s="11" t="str">
        <f t="shared" si="56"/>
        <v/>
      </c>
      <c r="U109" s="11">
        <f t="shared" si="56"/>
        <v>-23.189457490348609</v>
      </c>
      <c r="V109" s="11">
        <f t="shared" si="56"/>
        <v>-2.0900354483661232</v>
      </c>
      <c r="W109" s="11">
        <f t="shared" si="56"/>
        <v>10.231680406834087</v>
      </c>
      <c r="X109" s="11">
        <f t="shared" si="56"/>
        <v>-4.0505695477409231</v>
      </c>
      <c r="Y109" s="11">
        <f t="shared" ref="Y109:AA109" si="57">IFERROR((Y69/X69-1)*100,"")</f>
        <v>-18.588562008632692</v>
      </c>
      <c r="Z109" s="11">
        <f t="shared" si="57"/>
        <v>-1.2127753980753053</v>
      </c>
      <c r="AA109" s="11">
        <f t="shared" si="57"/>
        <v>-6.3138220194636556</v>
      </c>
    </row>
    <row r="110" spans="2:27" s="58" customFormat="1" ht="15" customHeight="1" x14ac:dyDescent="0.4">
      <c r="B110" s="61" t="s">
        <v>182</v>
      </c>
      <c r="C110" s="13" t="s">
        <v>165</v>
      </c>
      <c r="D110" s="11" t="str">
        <f>IFERROR((D70/#REF!-1)*100,"")</f>
        <v/>
      </c>
      <c r="E110" s="11" t="str">
        <f t="shared" ref="E110:X110" si="58">IFERROR((E70/D70-1)*100,"")</f>
        <v/>
      </c>
      <c r="F110" s="11" t="str">
        <f t="shared" si="58"/>
        <v/>
      </c>
      <c r="G110" s="11" t="str">
        <f t="shared" si="58"/>
        <v/>
      </c>
      <c r="H110" s="11" t="str">
        <f t="shared" si="58"/>
        <v/>
      </c>
      <c r="I110" s="11" t="str">
        <f t="shared" si="58"/>
        <v/>
      </c>
      <c r="J110" s="11" t="str">
        <f t="shared" si="58"/>
        <v/>
      </c>
      <c r="K110" s="11" t="str">
        <f t="shared" si="58"/>
        <v/>
      </c>
      <c r="L110" s="11" t="str">
        <f t="shared" si="58"/>
        <v/>
      </c>
      <c r="M110" s="11" t="str">
        <f t="shared" si="58"/>
        <v/>
      </c>
      <c r="N110" s="11" t="str">
        <f t="shared" si="58"/>
        <v/>
      </c>
      <c r="O110" s="11" t="str">
        <f t="shared" si="58"/>
        <v/>
      </c>
      <c r="P110" s="11" t="str">
        <f t="shared" si="58"/>
        <v/>
      </c>
      <c r="Q110" s="11" t="str">
        <f t="shared" si="58"/>
        <v/>
      </c>
      <c r="R110" s="11" t="str">
        <f t="shared" si="58"/>
        <v/>
      </c>
      <c r="S110" s="11" t="str">
        <f t="shared" si="58"/>
        <v/>
      </c>
      <c r="T110" s="11" t="str">
        <f t="shared" si="58"/>
        <v/>
      </c>
      <c r="U110" s="11">
        <f t="shared" si="58"/>
        <v>-11.468431230808207</v>
      </c>
      <c r="V110" s="11">
        <f t="shared" si="58"/>
        <v>9.6057975616717464</v>
      </c>
      <c r="W110" s="11">
        <f t="shared" si="58"/>
        <v>0.76911793458647182</v>
      </c>
      <c r="X110" s="11">
        <f t="shared" si="58"/>
        <v>30.451376201066637</v>
      </c>
      <c r="Y110" s="11">
        <f t="shared" ref="Y110:AA110" si="59">IFERROR((Y70/X70-1)*100,"")</f>
        <v>-23.532051126031551</v>
      </c>
      <c r="Z110" s="11">
        <f t="shared" si="59"/>
        <v>10.841897822437097</v>
      </c>
      <c r="AA110" s="11">
        <f t="shared" si="59"/>
        <v>1.5236957157821918</v>
      </c>
    </row>
    <row r="111" spans="2:27" s="58" customFormat="1" ht="15" customHeight="1" x14ac:dyDescent="0.4">
      <c r="B111" s="61" t="s">
        <v>183</v>
      </c>
      <c r="C111" s="13" t="s">
        <v>119</v>
      </c>
      <c r="D111" s="11" t="str">
        <f>IFERROR((D71/#REF!-1)*100,"")</f>
        <v/>
      </c>
      <c r="E111" s="11" t="str">
        <f t="shared" ref="E111:X111" si="60">IFERROR((E71/D71-1)*100,"")</f>
        <v/>
      </c>
      <c r="F111" s="11" t="str">
        <f t="shared" si="60"/>
        <v/>
      </c>
      <c r="G111" s="11" t="str">
        <f t="shared" si="60"/>
        <v/>
      </c>
      <c r="H111" s="11" t="str">
        <f t="shared" si="60"/>
        <v/>
      </c>
      <c r="I111" s="11" t="str">
        <f t="shared" si="60"/>
        <v/>
      </c>
      <c r="J111" s="11" t="str">
        <f t="shared" si="60"/>
        <v/>
      </c>
      <c r="K111" s="11" t="str">
        <f t="shared" si="60"/>
        <v/>
      </c>
      <c r="L111" s="11" t="str">
        <f t="shared" si="60"/>
        <v/>
      </c>
      <c r="M111" s="11" t="str">
        <f t="shared" si="60"/>
        <v/>
      </c>
      <c r="N111" s="11" t="str">
        <f t="shared" si="60"/>
        <v/>
      </c>
      <c r="O111" s="11" t="str">
        <f t="shared" si="60"/>
        <v/>
      </c>
      <c r="P111" s="11" t="str">
        <f t="shared" si="60"/>
        <v/>
      </c>
      <c r="Q111" s="11" t="str">
        <f t="shared" si="60"/>
        <v/>
      </c>
      <c r="R111" s="11" t="str">
        <f t="shared" si="60"/>
        <v/>
      </c>
      <c r="S111" s="11" t="str">
        <f t="shared" si="60"/>
        <v/>
      </c>
      <c r="T111" s="11" t="str">
        <f t="shared" si="60"/>
        <v/>
      </c>
      <c r="U111" s="11">
        <f t="shared" si="60"/>
        <v>45.247855124984994</v>
      </c>
      <c r="V111" s="11">
        <f t="shared" si="60"/>
        <v>30.904988898094121</v>
      </c>
      <c r="W111" s="11">
        <f t="shared" si="60"/>
        <v>4.4413472991128078</v>
      </c>
      <c r="X111" s="11">
        <f t="shared" si="60"/>
        <v>-2.1398975519493435</v>
      </c>
      <c r="Y111" s="11">
        <f t="shared" ref="Y111:AA111" si="61">IFERROR((Y71/X71-1)*100,"")</f>
        <v>17.725035989463489</v>
      </c>
      <c r="Z111" s="11">
        <f t="shared" si="61"/>
        <v>-2.5178413454323256</v>
      </c>
      <c r="AA111" s="11">
        <f t="shared" si="61"/>
        <v>-5.3696530595470744</v>
      </c>
    </row>
    <row r="112" spans="2:27" s="65" customFormat="1" ht="15" customHeight="1" x14ac:dyDescent="0.5">
      <c r="B112" s="64" t="s">
        <v>79</v>
      </c>
      <c r="C112" s="20" t="s">
        <v>166</v>
      </c>
      <c r="D112" s="23" t="str">
        <f>IFERROR((D72/#REF!-1)*100,"")</f>
        <v/>
      </c>
      <c r="E112" s="23" t="str">
        <f t="shared" ref="E112:X112" si="62">IFERROR((E72/D72-1)*100,"")</f>
        <v/>
      </c>
      <c r="F112" s="23" t="str">
        <f t="shared" si="62"/>
        <v/>
      </c>
      <c r="G112" s="23" t="str">
        <f t="shared" si="62"/>
        <v/>
      </c>
      <c r="H112" s="23" t="str">
        <f t="shared" si="62"/>
        <v/>
      </c>
      <c r="I112" s="23" t="str">
        <f t="shared" si="62"/>
        <v/>
      </c>
      <c r="J112" s="23" t="str">
        <f t="shared" si="62"/>
        <v/>
      </c>
      <c r="K112" s="23" t="str">
        <f t="shared" si="62"/>
        <v/>
      </c>
      <c r="L112" s="23" t="str">
        <f t="shared" si="62"/>
        <v/>
      </c>
      <c r="M112" s="23" t="str">
        <f t="shared" si="62"/>
        <v/>
      </c>
      <c r="N112" s="23" t="str">
        <f t="shared" si="62"/>
        <v/>
      </c>
      <c r="O112" s="23" t="str">
        <f t="shared" si="62"/>
        <v/>
      </c>
      <c r="P112" s="23" t="str">
        <f t="shared" si="62"/>
        <v/>
      </c>
      <c r="Q112" s="23" t="str">
        <f t="shared" si="62"/>
        <v/>
      </c>
      <c r="R112" s="23" t="str">
        <f t="shared" si="62"/>
        <v/>
      </c>
      <c r="S112" s="23" t="str">
        <f t="shared" si="62"/>
        <v/>
      </c>
      <c r="T112" s="23" t="str">
        <f t="shared" si="62"/>
        <v/>
      </c>
      <c r="U112" s="23">
        <f t="shared" si="62"/>
        <v>16.38551907330832</v>
      </c>
      <c r="V112" s="23">
        <f t="shared" si="62"/>
        <v>17.847805178129516</v>
      </c>
      <c r="W112" s="23">
        <f t="shared" si="62"/>
        <v>13.32152145728147</v>
      </c>
      <c r="X112" s="23">
        <f t="shared" si="62"/>
        <v>16.900807728828159</v>
      </c>
      <c r="Y112" s="23">
        <f t="shared" ref="Y112:AA112" si="63">IFERROR((Y72/X72-1)*100,"")</f>
        <v>9.2877375224166947</v>
      </c>
      <c r="Z112" s="23">
        <f t="shared" si="63"/>
        <v>9.9505750396709836</v>
      </c>
      <c r="AA112" s="23">
        <f t="shared" si="63"/>
        <v>5.6313874115968332</v>
      </c>
    </row>
    <row r="113" spans="1:27" s="63" customFormat="1" ht="15" customHeight="1" x14ac:dyDescent="0.5">
      <c r="B113" s="62" t="s">
        <v>84</v>
      </c>
      <c r="C113" s="18" t="s">
        <v>167</v>
      </c>
      <c r="D113" s="22" t="str">
        <f>IFERROR((D73/#REF!-1)*100,"")</f>
        <v/>
      </c>
      <c r="E113" s="22" t="str">
        <f t="shared" ref="E113:X113" si="64">IFERROR((E73/D73-1)*100,"")</f>
        <v/>
      </c>
      <c r="F113" s="22" t="str">
        <f t="shared" si="64"/>
        <v/>
      </c>
      <c r="G113" s="22" t="str">
        <f t="shared" si="64"/>
        <v/>
      </c>
      <c r="H113" s="22" t="str">
        <f t="shared" si="64"/>
        <v/>
      </c>
      <c r="I113" s="22" t="str">
        <f t="shared" si="64"/>
        <v/>
      </c>
      <c r="J113" s="22" t="str">
        <f t="shared" si="64"/>
        <v/>
      </c>
      <c r="K113" s="22" t="str">
        <f t="shared" si="64"/>
        <v/>
      </c>
      <c r="L113" s="22" t="str">
        <f t="shared" si="64"/>
        <v/>
      </c>
      <c r="M113" s="22" t="str">
        <f t="shared" si="64"/>
        <v/>
      </c>
      <c r="N113" s="22" t="str">
        <f t="shared" si="64"/>
        <v/>
      </c>
      <c r="O113" s="22" t="str">
        <f t="shared" si="64"/>
        <v/>
      </c>
      <c r="P113" s="22" t="str">
        <f t="shared" si="64"/>
        <v/>
      </c>
      <c r="Q113" s="22" t="str">
        <f t="shared" si="64"/>
        <v/>
      </c>
      <c r="R113" s="22" t="str">
        <f t="shared" si="64"/>
        <v/>
      </c>
      <c r="S113" s="22" t="str">
        <f t="shared" si="64"/>
        <v/>
      </c>
      <c r="T113" s="22" t="str">
        <f t="shared" si="64"/>
        <v/>
      </c>
      <c r="U113" s="22">
        <f t="shared" si="64"/>
        <v>13.202111578064279</v>
      </c>
      <c r="V113" s="22">
        <f t="shared" si="64"/>
        <v>7.7193816886418132</v>
      </c>
      <c r="W113" s="22">
        <f t="shared" si="64"/>
        <v>5.3804344155604866</v>
      </c>
      <c r="X113" s="22">
        <f t="shared" si="64"/>
        <v>-5.6910376451286044</v>
      </c>
      <c r="Y113" s="22">
        <f t="shared" ref="Y113:AA113" si="65">IFERROR((Y73/X73-1)*100,"")</f>
        <v>5.4885654198152167</v>
      </c>
      <c r="Z113" s="22">
        <f t="shared" si="65"/>
        <v>7.4551438923964541</v>
      </c>
      <c r="AA113" s="22">
        <f t="shared" si="65"/>
        <v>7.7787497748128542</v>
      </c>
    </row>
    <row r="114" spans="1:27" s="65" customFormat="1" ht="15" customHeight="1" x14ac:dyDescent="0.5">
      <c r="B114" s="64" t="s">
        <v>184</v>
      </c>
      <c r="C114" s="20" t="s">
        <v>168</v>
      </c>
      <c r="D114" s="23" t="str">
        <f>IFERROR((D74/#REF!-1)*100,"")</f>
        <v/>
      </c>
      <c r="E114" s="23" t="str">
        <f t="shared" ref="E114:X114" si="66">IFERROR((E74/D74-1)*100,"")</f>
        <v/>
      </c>
      <c r="F114" s="23" t="str">
        <f t="shared" si="66"/>
        <v/>
      </c>
      <c r="G114" s="23" t="str">
        <f t="shared" si="66"/>
        <v/>
      </c>
      <c r="H114" s="23" t="str">
        <f t="shared" si="66"/>
        <v/>
      </c>
      <c r="I114" s="23" t="str">
        <f t="shared" si="66"/>
        <v/>
      </c>
      <c r="J114" s="23" t="str">
        <f t="shared" si="66"/>
        <v/>
      </c>
      <c r="K114" s="23" t="str">
        <f t="shared" si="66"/>
        <v/>
      </c>
      <c r="L114" s="23" t="str">
        <f t="shared" si="66"/>
        <v/>
      </c>
      <c r="M114" s="23" t="str">
        <f t="shared" si="66"/>
        <v/>
      </c>
      <c r="N114" s="23" t="str">
        <f t="shared" si="66"/>
        <v/>
      </c>
      <c r="O114" s="23" t="str">
        <f t="shared" si="66"/>
        <v/>
      </c>
      <c r="P114" s="23" t="str">
        <f t="shared" si="66"/>
        <v/>
      </c>
      <c r="Q114" s="23" t="str">
        <f t="shared" si="66"/>
        <v/>
      </c>
      <c r="R114" s="23" t="str">
        <f t="shared" si="66"/>
        <v/>
      </c>
      <c r="S114" s="23" t="str">
        <f t="shared" si="66"/>
        <v/>
      </c>
      <c r="T114" s="23" t="str">
        <f t="shared" si="66"/>
        <v/>
      </c>
      <c r="U114" s="23">
        <f t="shared" si="66"/>
        <v>16.420590582601747</v>
      </c>
      <c r="V114" s="23">
        <f t="shared" si="66"/>
        <v>-27.857090641257663</v>
      </c>
      <c r="W114" s="23">
        <f t="shared" si="66"/>
        <v>18.876344324284268</v>
      </c>
      <c r="X114" s="23">
        <f t="shared" si="66"/>
        <v>8.7880998824854117</v>
      </c>
      <c r="Y114" s="23">
        <f t="shared" ref="Y114:AA114" si="67">IFERROR((Y74/X74-1)*100,"")</f>
        <v>-16.909969208313413</v>
      </c>
      <c r="Z114" s="23">
        <f t="shared" si="67"/>
        <v>7.9858071372984618</v>
      </c>
      <c r="AA114" s="23">
        <f t="shared" si="67"/>
        <v>-13.028457818743554</v>
      </c>
    </row>
    <row r="115" spans="1:27" s="65" customFormat="1" ht="15" customHeight="1" x14ac:dyDescent="0.5">
      <c r="B115" s="64" t="s">
        <v>185</v>
      </c>
      <c r="C115" s="20" t="s">
        <v>74</v>
      </c>
      <c r="D115" s="23" t="str">
        <f>IFERROR((D75/#REF!-1)*100,"")</f>
        <v/>
      </c>
      <c r="E115" s="23" t="str">
        <f t="shared" ref="E115:X115" si="68">IFERROR((E75/D75-1)*100,"")</f>
        <v/>
      </c>
      <c r="F115" s="23" t="str">
        <f t="shared" si="68"/>
        <v/>
      </c>
      <c r="G115" s="23" t="str">
        <f t="shared" si="68"/>
        <v/>
      </c>
      <c r="H115" s="23" t="str">
        <f t="shared" si="68"/>
        <v/>
      </c>
      <c r="I115" s="23" t="str">
        <f t="shared" si="68"/>
        <v/>
      </c>
      <c r="J115" s="23" t="str">
        <f t="shared" si="68"/>
        <v/>
      </c>
      <c r="K115" s="23" t="str">
        <f t="shared" si="68"/>
        <v/>
      </c>
      <c r="L115" s="23" t="str">
        <f t="shared" si="68"/>
        <v/>
      </c>
      <c r="M115" s="23" t="str">
        <f t="shared" si="68"/>
        <v/>
      </c>
      <c r="N115" s="23" t="str">
        <f t="shared" si="68"/>
        <v/>
      </c>
      <c r="O115" s="23" t="str">
        <f t="shared" si="68"/>
        <v/>
      </c>
      <c r="P115" s="23" t="str">
        <f t="shared" si="68"/>
        <v/>
      </c>
      <c r="Q115" s="23" t="str">
        <f t="shared" si="68"/>
        <v/>
      </c>
      <c r="R115" s="23" t="str">
        <f t="shared" si="68"/>
        <v/>
      </c>
      <c r="S115" s="23" t="str">
        <f t="shared" si="68"/>
        <v/>
      </c>
      <c r="T115" s="23" t="str">
        <f t="shared" si="68"/>
        <v/>
      </c>
      <c r="U115" s="23">
        <f t="shared" si="68"/>
        <v>48.032727710263501</v>
      </c>
      <c r="V115" s="23">
        <f t="shared" si="68"/>
        <v>10.458185485120207</v>
      </c>
      <c r="W115" s="23">
        <f t="shared" si="68"/>
        <v>0.21905253336296227</v>
      </c>
      <c r="X115" s="23">
        <f t="shared" si="68"/>
        <v>10.071076719997073</v>
      </c>
      <c r="Y115" s="23">
        <f t="shared" ref="Y115:AA115" si="69">IFERROR((Y75/X75-1)*100,"")</f>
        <v>48.474059974923819</v>
      </c>
      <c r="Z115" s="23">
        <f t="shared" si="69"/>
        <v>-5.4168018650125216</v>
      </c>
      <c r="AA115" s="23">
        <f t="shared" si="69"/>
        <v>7.8139300430754899</v>
      </c>
    </row>
    <row r="116" spans="1:27" s="65" customFormat="1" ht="15" customHeight="1" x14ac:dyDescent="0.5">
      <c r="B116" s="64" t="s">
        <v>186</v>
      </c>
      <c r="C116" s="20" t="s">
        <v>169</v>
      </c>
      <c r="D116" s="23" t="str">
        <f>IFERROR((D76/#REF!-1)*100,"")</f>
        <v/>
      </c>
      <c r="E116" s="23" t="str">
        <f t="shared" ref="E116:X116" si="70">IFERROR((E76/D76-1)*100,"")</f>
        <v/>
      </c>
      <c r="F116" s="23" t="str">
        <f t="shared" si="70"/>
        <v/>
      </c>
      <c r="G116" s="23" t="str">
        <f t="shared" si="70"/>
        <v/>
      </c>
      <c r="H116" s="23" t="str">
        <f t="shared" si="70"/>
        <v/>
      </c>
      <c r="I116" s="23" t="str">
        <f t="shared" si="70"/>
        <v/>
      </c>
      <c r="J116" s="23" t="str">
        <f t="shared" si="70"/>
        <v/>
      </c>
      <c r="K116" s="23" t="str">
        <f t="shared" si="70"/>
        <v/>
      </c>
      <c r="L116" s="23" t="str">
        <f t="shared" si="70"/>
        <v/>
      </c>
      <c r="M116" s="23" t="str">
        <f t="shared" si="70"/>
        <v/>
      </c>
      <c r="N116" s="23" t="str">
        <f t="shared" si="70"/>
        <v/>
      </c>
      <c r="O116" s="23" t="str">
        <f t="shared" si="70"/>
        <v/>
      </c>
      <c r="P116" s="23" t="str">
        <f t="shared" si="70"/>
        <v/>
      </c>
      <c r="Q116" s="23" t="str">
        <f t="shared" si="70"/>
        <v/>
      </c>
      <c r="R116" s="23" t="str">
        <f t="shared" si="70"/>
        <v/>
      </c>
      <c r="S116" s="23" t="str">
        <f t="shared" si="70"/>
        <v/>
      </c>
      <c r="T116" s="23" t="str">
        <f t="shared" si="70"/>
        <v/>
      </c>
      <c r="U116" s="23">
        <f t="shared" si="70"/>
        <v>19.454552275199767</v>
      </c>
      <c r="V116" s="23">
        <f t="shared" si="70"/>
        <v>3.0922633399300237</v>
      </c>
      <c r="W116" s="23">
        <f t="shared" si="70"/>
        <v>-8.0727179902147732</v>
      </c>
      <c r="X116" s="23">
        <f t="shared" si="70"/>
        <v>12.457224877363672</v>
      </c>
      <c r="Y116" s="23">
        <f t="shared" ref="Y116:AA116" si="71">IFERROR((Y76/X76-1)*100,"")</f>
        <v>5.7476028555047298</v>
      </c>
      <c r="Z116" s="23">
        <f t="shared" si="71"/>
        <v>16.413065649979018</v>
      </c>
      <c r="AA116" s="23">
        <f t="shared" si="71"/>
        <v>4.0964473262949053</v>
      </c>
    </row>
    <row r="117" spans="1:27" s="65" customFormat="1" ht="15" customHeight="1" x14ac:dyDescent="0.5">
      <c r="B117" s="64" t="s">
        <v>187</v>
      </c>
      <c r="C117" s="20" t="s">
        <v>170</v>
      </c>
      <c r="D117" s="23" t="str">
        <f>IFERROR((D77/#REF!-1)*100,"")</f>
        <v/>
      </c>
      <c r="E117" s="23" t="str">
        <f t="shared" ref="E117:X117" si="72">IFERROR((E77/D77-1)*100,"")</f>
        <v/>
      </c>
      <c r="F117" s="23" t="str">
        <f t="shared" si="72"/>
        <v/>
      </c>
      <c r="G117" s="23" t="str">
        <f t="shared" si="72"/>
        <v/>
      </c>
      <c r="H117" s="23" t="str">
        <f t="shared" si="72"/>
        <v/>
      </c>
      <c r="I117" s="23" t="str">
        <f t="shared" si="72"/>
        <v/>
      </c>
      <c r="J117" s="23" t="str">
        <f t="shared" si="72"/>
        <v/>
      </c>
      <c r="K117" s="23" t="str">
        <f t="shared" si="72"/>
        <v/>
      </c>
      <c r="L117" s="23" t="str">
        <f t="shared" si="72"/>
        <v/>
      </c>
      <c r="M117" s="23" t="str">
        <f t="shared" si="72"/>
        <v/>
      </c>
      <c r="N117" s="23" t="str">
        <f t="shared" si="72"/>
        <v/>
      </c>
      <c r="O117" s="23" t="str">
        <f t="shared" si="72"/>
        <v/>
      </c>
      <c r="P117" s="23" t="str">
        <f t="shared" si="72"/>
        <v/>
      </c>
      <c r="Q117" s="23" t="str">
        <f t="shared" si="72"/>
        <v/>
      </c>
      <c r="R117" s="23" t="str">
        <f t="shared" si="72"/>
        <v/>
      </c>
      <c r="S117" s="23" t="str">
        <f t="shared" si="72"/>
        <v/>
      </c>
      <c r="T117" s="23" t="str">
        <f t="shared" si="72"/>
        <v/>
      </c>
      <c r="U117" s="23">
        <f t="shared" si="72"/>
        <v>-20.3807875378624</v>
      </c>
      <c r="V117" s="23">
        <f t="shared" si="72"/>
        <v>68.814458017040778</v>
      </c>
      <c r="W117" s="23">
        <f t="shared" si="72"/>
        <v>9.4854577118980608</v>
      </c>
      <c r="X117" s="23">
        <f t="shared" si="72"/>
        <v>-39.578937561588781</v>
      </c>
      <c r="Y117" s="23">
        <f t="shared" ref="Y117:AA117" si="73">IFERROR((Y77/X77-1)*100,"")</f>
        <v>-25.787398855939912</v>
      </c>
      <c r="Z117" s="23">
        <f t="shared" si="73"/>
        <v>23.425193766886785</v>
      </c>
      <c r="AA117" s="23">
        <f t="shared" si="73"/>
        <v>34.685962053394157</v>
      </c>
    </row>
    <row r="118" spans="1:27" s="68" customFormat="1" ht="15" customHeight="1" thickBot="1" x14ac:dyDescent="0.45">
      <c r="B118" s="86" t="s">
        <v>112</v>
      </c>
      <c r="C118" s="100" t="s">
        <v>83</v>
      </c>
      <c r="D118" s="101" t="str">
        <f>IFERROR((D78/#REF!-1)*100,"")</f>
        <v/>
      </c>
      <c r="E118" s="101" t="str">
        <f t="shared" ref="E118:X118" si="74">IFERROR((E78/D78-1)*100,"")</f>
        <v/>
      </c>
      <c r="F118" s="101" t="str">
        <f t="shared" si="74"/>
        <v/>
      </c>
      <c r="G118" s="101" t="str">
        <f t="shared" si="74"/>
        <v/>
      </c>
      <c r="H118" s="101" t="str">
        <f t="shared" si="74"/>
        <v/>
      </c>
      <c r="I118" s="101" t="str">
        <f t="shared" si="74"/>
        <v/>
      </c>
      <c r="J118" s="101" t="str">
        <f t="shared" si="74"/>
        <v/>
      </c>
      <c r="K118" s="101" t="str">
        <f t="shared" si="74"/>
        <v/>
      </c>
      <c r="L118" s="101" t="str">
        <f t="shared" si="74"/>
        <v/>
      </c>
      <c r="M118" s="101" t="str">
        <f t="shared" si="74"/>
        <v/>
      </c>
      <c r="N118" s="101" t="str">
        <f t="shared" si="74"/>
        <v/>
      </c>
      <c r="O118" s="101" t="str">
        <f t="shared" si="74"/>
        <v/>
      </c>
      <c r="P118" s="101" t="str">
        <f t="shared" si="74"/>
        <v/>
      </c>
      <c r="Q118" s="101" t="str">
        <f t="shared" si="74"/>
        <v/>
      </c>
      <c r="R118" s="101" t="str">
        <f t="shared" si="74"/>
        <v/>
      </c>
      <c r="S118" s="101" t="str">
        <f t="shared" si="74"/>
        <v/>
      </c>
      <c r="T118" s="101" t="str">
        <f t="shared" si="74"/>
        <v/>
      </c>
      <c r="U118" s="102">
        <f t="shared" si="74"/>
        <v>25.191223874389102</v>
      </c>
      <c r="V118" s="102">
        <f t="shared" si="74"/>
        <v>14.969208459270611</v>
      </c>
      <c r="W118" s="102">
        <f t="shared" si="74"/>
        <v>-11.181211575826156</v>
      </c>
      <c r="X118" s="102">
        <f t="shared" si="74"/>
        <v>15.610348834329768</v>
      </c>
      <c r="Y118" s="102">
        <f t="shared" ref="Y118:AA118" si="75">IFERROR((Y78/X78-1)*100,"")</f>
        <v>-32.677181346642861</v>
      </c>
      <c r="Z118" s="102">
        <f t="shared" si="75"/>
        <v>-25.09227154661755</v>
      </c>
      <c r="AA118" s="102">
        <f t="shared" si="75"/>
        <v>125.42164118672497</v>
      </c>
    </row>
    <row r="119" spans="1:27" ht="15" customHeight="1" thickTop="1" x14ac:dyDescent="0.45"/>
    <row r="121" spans="1:27" ht="15" customHeight="1" x14ac:dyDescent="0.5">
      <c r="B121" s="64"/>
      <c r="C121" s="62" t="s">
        <v>385</v>
      </c>
      <c r="D121" s="62"/>
      <c r="E121" s="64"/>
      <c r="F121" s="64"/>
      <c r="G121" s="64"/>
      <c r="H121" s="64"/>
      <c r="I121" s="64"/>
      <c r="J121" s="64"/>
      <c r="K121" s="64"/>
      <c r="L121" s="64"/>
      <c r="M121" s="64"/>
      <c r="N121" s="64"/>
      <c r="O121" s="64"/>
      <c r="P121" s="64"/>
      <c r="Q121" s="64"/>
      <c r="R121" s="64"/>
      <c r="S121" s="64"/>
      <c r="T121" s="64"/>
      <c r="U121" s="64"/>
      <c r="V121" s="64"/>
      <c r="W121" s="64"/>
      <c r="X121" s="64"/>
      <c r="Y121" s="64"/>
      <c r="Z121" s="64"/>
      <c r="AA121" s="64"/>
    </row>
    <row r="122" spans="1:27" ht="15" customHeight="1" x14ac:dyDescent="0.5">
      <c r="B122" s="64"/>
      <c r="C122" s="62" t="s">
        <v>382</v>
      </c>
      <c r="D122" s="62"/>
      <c r="E122" s="64"/>
      <c r="F122" s="64"/>
      <c r="G122" s="64"/>
      <c r="H122" s="64"/>
      <c r="I122" s="64"/>
      <c r="J122" s="64"/>
      <c r="K122" s="64"/>
      <c r="L122" s="64"/>
      <c r="M122" s="64"/>
      <c r="N122" s="64"/>
      <c r="O122" s="64"/>
      <c r="P122" s="64"/>
      <c r="Q122" s="64"/>
      <c r="R122" s="64"/>
      <c r="S122" s="64"/>
      <c r="T122" s="64"/>
      <c r="U122" s="64"/>
      <c r="V122" s="64"/>
      <c r="W122" s="64"/>
      <c r="X122" s="64"/>
      <c r="Y122" s="64"/>
      <c r="Z122" s="64"/>
      <c r="AA122" s="64"/>
    </row>
    <row r="123" spans="1:27" s="96" customFormat="1" ht="15" customHeight="1" thickBot="1" x14ac:dyDescent="0.5">
      <c r="B123" s="79"/>
      <c r="C123" s="95" t="s">
        <v>446</v>
      </c>
      <c r="D123" s="99">
        <v>1999</v>
      </c>
      <c r="E123" s="99">
        <f t="shared" ref="E123:X123" si="76">+D123+1</f>
        <v>2000</v>
      </c>
      <c r="F123" s="99">
        <f t="shared" si="76"/>
        <v>2001</v>
      </c>
      <c r="G123" s="99">
        <f t="shared" si="76"/>
        <v>2002</v>
      </c>
      <c r="H123" s="99">
        <f t="shared" si="76"/>
        <v>2003</v>
      </c>
      <c r="I123" s="99">
        <f t="shared" si="76"/>
        <v>2004</v>
      </c>
      <c r="J123" s="99">
        <f t="shared" si="76"/>
        <v>2005</v>
      </c>
      <c r="K123" s="99">
        <f t="shared" si="76"/>
        <v>2006</v>
      </c>
      <c r="L123" s="99">
        <f t="shared" si="76"/>
        <v>2007</v>
      </c>
      <c r="M123" s="99">
        <f t="shared" si="76"/>
        <v>2008</v>
      </c>
      <c r="N123" s="99">
        <f t="shared" si="76"/>
        <v>2009</v>
      </c>
      <c r="O123" s="99">
        <f t="shared" si="76"/>
        <v>2010</v>
      </c>
      <c r="P123" s="99">
        <f t="shared" si="76"/>
        <v>2011</v>
      </c>
      <c r="Q123" s="99">
        <f t="shared" si="76"/>
        <v>2012</v>
      </c>
      <c r="R123" s="99">
        <f t="shared" si="76"/>
        <v>2013</v>
      </c>
      <c r="S123" s="99">
        <f t="shared" si="76"/>
        <v>2014</v>
      </c>
      <c r="T123" s="99">
        <f t="shared" si="76"/>
        <v>2015</v>
      </c>
      <c r="U123" s="99">
        <f t="shared" si="76"/>
        <v>2016</v>
      </c>
      <c r="V123" s="99">
        <f t="shared" si="76"/>
        <v>2017</v>
      </c>
      <c r="W123" s="99">
        <f t="shared" si="76"/>
        <v>2018</v>
      </c>
      <c r="X123" s="99">
        <f t="shared" si="76"/>
        <v>2019</v>
      </c>
      <c r="Y123" s="99">
        <f t="shared" ref="Y123:AA123" si="77">+X123+1</f>
        <v>2020</v>
      </c>
      <c r="Z123" s="99">
        <f t="shared" si="77"/>
        <v>2021</v>
      </c>
      <c r="AA123" s="99">
        <f t="shared" si="77"/>
        <v>2022</v>
      </c>
    </row>
    <row r="124" spans="1:27" ht="15" customHeight="1" thickTop="1" x14ac:dyDescent="0.5">
      <c r="A124" s="68"/>
      <c r="B124" s="96" t="s">
        <v>0</v>
      </c>
      <c r="C124" s="96" t="s">
        <v>1</v>
      </c>
      <c r="D124" s="67"/>
      <c r="E124" s="64"/>
      <c r="F124" s="64"/>
      <c r="G124" s="64"/>
      <c r="H124" s="64"/>
      <c r="I124" s="64"/>
      <c r="J124" s="64"/>
      <c r="K124" s="64"/>
      <c r="L124" s="64"/>
      <c r="M124" s="64"/>
      <c r="N124" s="64"/>
      <c r="O124" s="64"/>
      <c r="P124" s="64"/>
      <c r="Q124" s="64"/>
      <c r="R124" s="64"/>
      <c r="S124" s="64"/>
      <c r="T124" s="64"/>
      <c r="U124" s="64"/>
      <c r="V124" s="64"/>
      <c r="W124" s="64"/>
      <c r="X124" s="64"/>
      <c r="Y124" s="64"/>
      <c r="Z124" s="64"/>
      <c r="AA124" s="64"/>
    </row>
    <row r="125" spans="1:27" s="63" customFormat="1" ht="15" customHeight="1" x14ac:dyDescent="0.5">
      <c r="B125" s="62" t="s">
        <v>47</v>
      </c>
      <c r="C125" s="18" t="s">
        <v>143</v>
      </c>
      <c r="D125" s="22" t="str">
        <f t="shared" ref="D125:X125" si="78">IFERROR(D7/D46*100,"")</f>
        <v/>
      </c>
      <c r="E125" s="22" t="str">
        <f t="shared" si="78"/>
        <v/>
      </c>
      <c r="F125" s="22" t="str">
        <f t="shared" si="78"/>
        <v/>
      </c>
      <c r="G125" s="22" t="str">
        <f t="shared" si="78"/>
        <v/>
      </c>
      <c r="H125" s="22" t="str">
        <f t="shared" si="78"/>
        <v/>
      </c>
      <c r="I125" s="22" t="str">
        <f t="shared" si="78"/>
        <v/>
      </c>
      <c r="J125" s="22" t="str">
        <f t="shared" si="78"/>
        <v/>
      </c>
      <c r="K125" s="22" t="str">
        <f t="shared" si="78"/>
        <v/>
      </c>
      <c r="L125" s="22" t="str">
        <f t="shared" si="78"/>
        <v/>
      </c>
      <c r="M125" s="22" t="str">
        <f t="shared" si="78"/>
        <v/>
      </c>
      <c r="N125" s="22" t="str">
        <f t="shared" si="78"/>
        <v/>
      </c>
      <c r="O125" s="22" t="str">
        <f t="shared" si="78"/>
        <v/>
      </c>
      <c r="P125" s="22" t="str">
        <f t="shared" si="78"/>
        <v/>
      </c>
      <c r="Q125" s="22" t="str">
        <f t="shared" si="78"/>
        <v/>
      </c>
      <c r="R125" s="22" t="str">
        <f t="shared" si="78"/>
        <v/>
      </c>
      <c r="S125" s="22" t="str">
        <f t="shared" si="78"/>
        <v/>
      </c>
      <c r="T125" s="22">
        <f t="shared" si="78"/>
        <v>100</v>
      </c>
      <c r="U125" s="22">
        <f t="shared" si="78"/>
        <v>106.46705097107241</v>
      </c>
      <c r="V125" s="22">
        <f t="shared" si="78"/>
        <v>118.74025163775583</v>
      </c>
      <c r="W125" s="22">
        <f t="shared" si="78"/>
        <v>120.47998777418134</v>
      </c>
      <c r="X125" s="22">
        <f t="shared" si="78"/>
        <v>107.37945148164512</v>
      </c>
      <c r="Y125" s="22">
        <f t="shared" ref="Y125:Z125" si="79">IFERROR(Y7/Y46*100,"")</f>
        <v>95.292218217227784</v>
      </c>
      <c r="Z125" s="22">
        <f t="shared" si="79"/>
        <v>103.30923532442814</v>
      </c>
      <c r="AA125" s="22">
        <f t="shared" ref="AA125" si="80">IFERROR(AA7/AA46*100,"")</f>
        <v>108.46137381380969</v>
      </c>
    </row>
    <row r="126" spans="1:27" s="65" customFormat="1" ht="15" customHeight="1" x14ac:dyDescent="0.5">
      <c r="B126" s="64" t="s">
        <v>49</v>
      </c>
      <c r="C126" s="20" t="s">
        <v>144</v>
      </c>
      <c r="D126" s="23" t="str">
        <f t="shared" ref="D126:X126" si="81">IFERROR(D8/D47*100,"")</f>
        <v/>
      </c>
      <c r="E126" s="23" t="str">
        <f t="shared" si="81"/>
        <v/>
      </c>
      <c r="F126" s="23" t="str">
        <f t="shared" si="81"/>
        <v/>
      </c>
      <c r="G126" s="23" t="str">
        <f t="shared" si="81"/>
        <v/>
      </c>
      <c r="H126" s="23" t="str">
        <f t="shared" si="81"/>
        <v/>
      </c>
      <c r="I126" s="23" t="str">
        <f t="shared" si="81"/>
        <v/>
      </c>
      <c r="J126" s="23" t="str">
        <f t="shared" si="81"/>
        <v/>
      </c>
      <c r="K126" s="23" t="str">
        <f t="shared" si="81"/>
        <v/>
      </c>
      <c r="L126" s="23" t="str">
        <f t="shared" si="81"/>
        <v/>
      </c>
      <c r="M126" s="23" t="str">
        <f t="shared" si="81"/>
        <v/>
      </c>
      <c r="N126" s="23" t="str">
        <f t="shared" si="81"/>
        <v/>
      </c>
      <c r="O126" s="23" t="str">
        <f t="shared" si="81"/>
        <v/>
      </c>
      <c r="P126" s="23" t="str">
        <f t="shared" si="81"/>
        <v/>
      </c>
      <c r="Q126" s="23" t="str">
        <f t="shared" si="81"/>
        <v/>
      </c>
      <c r="R126" s="23" t="str">
        <f t="shared" si="81"/>
        <v/>
      </c>
      <c r="S126" s="23" t="str">
        <f t="shared" si="81"/>
        <v/>
      </c>
      <c r="T126" s="23">
        <f t="shared" si="81"/>
        <v>100</v>
      </c>
      <c r="U126" s="23">
        <f t="shared" si="81"/>
        <v>93.933219676493835</v>
      </c>
      <c r="V126" s="23">
        <f t="shared" si="81"/>
        <v>82.541956252203519</v>
      </c>
      <c r="W126" s="23">
        <f t="shared" si="81"/>
        <v>79.24370470689091</v>
      </c>
      <c r="X126" s="23">
        <f t="shared" si="81"/>
        <v>78.52961841756354</v>
      </c>
      <c r="Y126" s="23">
        <f t="shared" ref="Y126:Z126" si="82">IFERROR(Y8/Y47*100,"")</f>
        <v>63.060850569990656</v>
      </c>
      <c r="Z126" s="23">
        <f t="shared" si="82"/>
        <v>95.464564946185945</v>
      </c>
      <c r="AA126" s="23">
        <f t="shared" ref="AA126" si="83">IFERROR(AA8/AA47*100,"")</f>
        <v>109.05956380803974</v>
      </c>
    </row>
    <row r="127" spans="1:27" s="65" customFormat="1" ht="15" customHeight="1" x14ac:dyDescent="0.5">
      <c r="B127" s="64" t="s">
        <v>51</v>
      </c>
      <c r="C127" s="20" t="s">
        <v>145</v>
      </c>
      <c r="D127" s="23" t="str">
        <f t="shared" ref="D127:X127" si="84">IFERROR(D9/D48*100,"")</f>
        <v/>
      </c>
      <c r="E127" s="23" t="str">
        <f t="shared" si="84"/>
        <v/>
      </c>
      <c r="F127" s="23" t="str">
        <f t="shared" si="84"/>
        <v/>
      </c>
      <c r="G127" s="23" t="str">
        <f t="shared" si="84"/>
        <v/>
      </c>
      <c r="H127" s="23" t="str">
        <f t="shared" si="84"/>
        <v/>
      </c>
      <c r="I127" s="23" t="str">
        <f t="shared" si="84"/>
        <v/>
      </c>
      <c r="J127" s="23" t="str">
        <f t="shared" si="84"/>
        <v/>
      </c>
      <c r="K127" s="23" t="str">
        <f t="shared" si="84"/>
        <v/>
      </c>
      <c r="L127" s="23" t="str">
        <f t="shared" si="84"/>
        <v/>
      </c>
      <c r="M127" s="23" t="str">
        <f t="shared" si="84"/>
        <v/>
      </c>
      <c r="N127" s="23" t="str">
        <f t="shared" si="84"/>
        <v/>
      </c>
      <c r="O127" s="23" t="str">
        <f t="shared" si="84"/>
        <v/>
      </c>
      <c r="P127" s="23" t="str">
        <f t="shared" si="84"/>
        <v/>
      </c>
      <c r="Q127" s="23" t="str">
        <f t="shared" si="84"/>
        <v/>
      </c>
      <c r="R127" s="23" t="str">
        <f t="shared" si="84"/>
        <v/>
      </c>
      <c r="S127" s="23" t="str">
        <f t="shared" si="84"/>
        <v/>
      </c>
      <c r="T127" s="23">
        <f t="shared" si="84"/>
        <v>100</v>
      </c>
      <c r="U127" s="23">
        <f t="shared" si="84"/>
        <v>117.74130519734271</v>
      </c>
      <c r="V127" s="23">
        <f t="shared" si="84"/>
        <v>130.15978504920758</v>
      </c>
      <c r="W127" s="23">
        <f t="shared" si="84"/>
        <v>60.457050331167586</v>
      </c>
      <c r="X127" s="23">
        <f t="shared" si="84"/>
        <v>32.081512127366516</v>
      </c>
      <c r="Y127" s="23">
        <f t="shared" ref="Y127:Z127" si="85">IFERROR(Y9/Y48*100,"")</f>
        <v>49.781828619810483</v>
      </c>
      <c r="Z127" s="23">
        <f t="shared" si="85"/>
        <v>46.618491132772789</v>
      </c>
      <c r="AA127" s="23">
        <f t="shared" ref="AA127" si="86">IFERROR(AA9/AA48*100,"")</f>
        <v>16.933366083987821</v>
      </c>
    </row>
    <row r="128" spans="1:27" s="65" customFormat="1" ht="15" customHeight="1" x14ac:dyDescent="0.5">
      <c r="B128" s="64" t="s">
        <v>52</v>
      </c>
      <c r="C128" s="20" t="s">
        <v>146</v>
      </c>
      <c r="D128" s="23" t="str">
        <f t="shared" ref="D128:X128" si="87">IFERROR(D10/D49*100,"")</f>
        <v/>
      </c>
      <c r="E128" s="23" t="str">
        <f t="shared" si="87"/>
        <v/>
      </c>
      <c r="F128" s="23" t="str">
        <f t="shared" si="87"/>
        <v/>
      </c>
      <c r="G128" s="23" t="str">
        <f t="shared" si="87"/>
        <v/>
      </c>
      <c r="H128" s="23" t="str">
        <f t="shared" si="87"/>
        <v/>
      </c>
      <c r="I128" s="23" t="str">
        <f t="shared" si="87"/>
        <v/>
      </c>
      <c r="J128" s="23" t="str">
        <f t="shared" si="87"/>
        <v/>
      </c>
      <c r="K128" s="23" t="str">
        <f t="shared" si="87"/>
        <v/>
      </c>
      <c r="L128" s="23" t="str">
        <f t="shared" si="87"/>
        <v/>
      </c>
      <c r="M128" s="23" t="str">
        <f t="shared" si="87"/>
        <v/>
      </c>
      <c r="N128" s="23" t="str">
        <f t="shared" si="87"/>
        <v/>
      </c>
      <c r="O128" s="23" t="str">
        <f t="shared" si="87"/>
        <v/>
      </c>
      <c r="P128" s="23" t="str">
        <f t="shared" si="87"/>
        <v/>
      </c>
      <c r="Q128" s="23" t="str">
        <f t="shared" si="87"/>
        <v/>
      </c>
      <c r="R128" s="23" t="str">
        <f t="shared" si="87"/>
        <v/>
      </c>
      <c r="S128" s="23" t="str">
        <f t="shared" si="87"/>
        <v/>
      </c>
      <c r="T128" s="23">
        <f t="shared" si="87"/>
        <v>100</v>
      </c>
      <c r="U128" s="23">
        <f t="shared" si="87"/>
        <v>145.91030867792662</v>
      </c>
      <c r="V128" s="23">
        <f t="shared" si="87"/>
        <v>160.06468659114333</v>
      </c>
      <c r="W128" s="23">
        <f t="shared" si="87"/>
        <v>158.62355315119331</v>
      </c>
      <c r="X128" s="23">
        <f t="shared" si="87"/>
        <v>98.918541995827979</v>
      </c>
      <c r="Y128" s="23">
        <f t="shared" ref="Y128:Z128" si="88">IFERROR(Y10/Y49*100,"")</f>
        <v>58.162959063024076</v>
      </c>
      <c r="Z128" s="23">
        <f t="shared" si="88"/>
        <v>59.439777566728345</v>
      </c>
      <c r="AA128" s="23">
        <f t="shared" ref="AA128" si="89">IFERROR(AA10/AA49*100,"")</f>
        <v>64.168216449648511</v>
      </c>
    </row>
    <row r="129" spans="2:27" s="58" customFormat="1" ht="15" customHeight="1" x14ac:dyDescent="0.4">
      <c r="B129" s="61" t="s">
        <v>171</v>
      </c>
      <c r="C129" s="13" t="s">
        <v>147</v>
      </c>
      <c r="D129" s="11" t="str">
        <f t="shared" ref="D129:X129" si="90">IFERROR(D11/D50*100,"")</f>
        <v/>
      </c>
      <c r="E129" s="11" t="str">
        <f t="shared" si="90"/>
        <v/>
      </c>
      <c r="F129" s="11" t="str">
        <f t="shared" si="90"/>
        <v/>
      </c>
      <c r="G129" s="11" t="str">
        <f t="shared" si="90"/>
        <v/>
      </c>
      <c r="H129" s="11" t="str">
        <f t="shared" si="90"/>
        <v/>
      </c>
      <c r="I129" s="11" t="str">
        <f t="shared" si="90"/>
        <v/>
      </c>
      <c r="J129" s="11" t="str">
        <f t="shared" si="90"/>
        <v/>
      </c>
      <c r="K129" s="11" t="str">
        <f t="shared" si="90"/>
        <v/>
      </c>
      <c r="L129" s="11" t="str">
        <f t="shared" si="90"/>
        <v/>
      </c>
      <c r="M129" s="11" t="str">
        <f t="shared" si="90"/>
        <v/>
      </c>
      <c r="N129" s="11" t="str">
        <f t="shared" si="90"/>
        <v/>
      </c>
      <c r="O129" s="11" t="str">
        <f t="shared" si="90"/>
        <v/>
      </c>
      <c r="P129" s="11" t="str">
        <f t="shared" si="90"/>
        <v/>
      </c>
      <c r="Q129" s="11" t="str">
        <f t="shared" si="90"/>
        <v/>
      </c>
      <c r="R129" s="11" t="str">
        <f t="shared" si="90"/>
        <v/>
      </c>
      <c r="S129" s="11" t="str">
        <f t="shared" si="90"/>
        <v/>
      </c>
      <c r="T129" s="11">
        <f t="shared" si="90"/>
        <v>100</v>
      </c>
      <c r="U129" s="11">
        <f t="shared" si="90"/>
        <v>145.91030867792662</v>
      </c>
      <c r="V129" s="11">
        <f t="shared" si="90"/>
        <v>160.06468659114333</v>
      </c>
      <c r="W129" s="11">
        <f t="shared" si="90"/>
        <v>158.62355315119331</v>
      </c>
      <c r="X129" s="11">
        <f t="shared" si="90"/>
        <v>98.918541995827979</v>
      </c>
      <c r="Y129" s="11">
        <f t="shared" ref="Y129:Z129" si="91">IFERROR(Y11/Y50*100,"")</f>
        <v>58.162959063024076</v>
      </c>
      <c r="Z129" s="11">
        <f t="shared" si="91"/>
        <v>59.439777566728345</v>
      </c>
      <c r="AA129" s="11">
        <f t="shared" ref="AA129" si="92">IFERROR(AA11/AA50*100,"")</f>
        <v>64.168216449648511</v>
      </c>
    </row>
    <row r="130" spans="2:27" s="58" customFormat="1" ht="15" customHeight="1" x14ac:dyDescent="0.4">
      <c r="B130" s="61" t="s">
        <v>172</v>
      </c>
      <c r="C130" s="13" t="s">
        <v>148</v>
      </c>
      <c r="D130" s="11" t="str">
        <f t="shared" ref="D130:X130" si="93">IFERROR(D12/D51*100,"")</f>
        <v/>
      </c>
      <c r="E130" s="11" t="str">
        <f t="shared" si="93"/>
        <v/>
      </c>
      <c r="F130" s="11" t="str">
        <f t="shared" si="93"/>
        <v/>
      </c>
      <c r="G130" s="11" t="str">
        <f t="shared" si="93"/>
        <v/>
      </c>
      <c r="H130" s="11" t="str">
        <f t="shared" si="93"/>
        <v/>
      </c>
      <c r="I130" s="11" t="str">
        <f t="shared" si="93"/>
        <v/>
      </c>
      <c r="J130" s="11" t="str">
        <f t="shared" si="93"/>
        <v/>
      </c>
      <c r="K130" s="11" t="str">
        <f t="shared" si="93"/>
        <v/>
      </c>
      <c r="L130" s="11" t="str">
        <f t="shared" si="93"/>
        <v/>
      </c>
      <c r="M130" s="11" t="str">
        <f t="shared" si="93"/>
        <v/>
      </c>
      <c r="N130" s="11" t="str">
        <f t="shared" si="93"/>
        <v/>
      </c>
      <c r="O130" s="11" t="str">
        <f t="shared" si="93"/>
        <v/>
      </c>
      <c r="P130" s="11" t="str">
        <f t="shared" si="93"/>
        <v/>
      </c>
      <c r="Q130" s="11" t="str">
        <f t="shared" si="93"/>
        <v/>
      </c>
      <c r="R130" s="11" t="str">
        <f t="shared" si="93"/>
        <v/>
      </c>
      <c r="S130" s="11" t="str">
        <f t="shared" si="93"/>
        <v/>
      </c>
      <c r="T130" s="11" t="str">
        <f t="shared" si="93"/>
        <v/>
      </c>
      <c r="U130" s="11" t="str">
        <f t="shared" si="93"/>
        <v/>
      </c>
      <c r="V130" s="11" t="str">
        <f t="shared" si="93"/>
        <v/>
      </c>
      <c r="W130" s="11" t="str">
        <f t="shared" si="93"/>
        <v/>
      </c>
      <c r="X130" s="11" t="str">
        <f t="shared" si="93"/>
        <v/>
      </c>
      <c r="Y130" s="11" t="str">
        <f t="shared" ref="Y130:Z130" si="94">IFERROR(Y12/Y51*100,"")</f>
        <v/>
      </c>
      <c r="Z130" s="11" t="str">
        <f t="shared" si="94"/>
        <v/>
      </c>
      <c r="AA130" s="11" t="str">
        <f t="shared" ref="AA130" si="95">IFERROR(AA12/AA51*100,"")</f>
        <v/>
      </c>
    </row>
    <row r="131" spans="2:27" s="65" customFormat="1" ht="15" customHeight="1" x14ac:dyDescent="0.5">
      <c r="B131" s="64" t="s">
        <v>53</v>
      </c>
      <c r="C131" s="20" t="s">
        <v>149</v>
      </c>
      <c r="D131" s="23" t="str">
        <f t="shared" ref="D131:X131" si="96">IFERROR(D13/D52*100,"")</f>
        <v/>
      </c>
      <c r="E131" s="23" t="str">
        <f t="shared" si="96"/>
        <v/>
      </c>
      <c r="F131" s="23" t="str">
        <f t="shared" si="96"/>
        <v/>
      </c>
      <c r="G131" s="23" t="str">
        <f t="shared" si="96"/>
        <v/>
      </c>
      <c r="H131" s="23" t="str">
        <f t="shared" si="96"/>
        <v/>
      </c>
      <c r="I131" s="23" t="str">
        <f t="shared" si="96"/>
        <v/>
      </c>
      <c r="J131" s="23" t="str">
        <f t="shared" si="96"/>
        <v/>
      </c>
      <c r="K131" s="23" t="str">
        <f t="shared" si="96"/>
        <v/>
      </c>
      <c r="L131" s="23" t="str">
        <f t="shared" si="96"/>
        <v/>
      </c>
      <c r="M131" s="23" t="str">
        <f t="shared" si="96"/>
        <v/>
      </c>
      <c r="N131" s="23" t="str">
        <f t="shared" si="96"/>
        <v/>
      </c>
      <c r="O131" s="23" t="str">
        <f t="shared" si="96"/>
        <v/>
      </c>
      <c r="P131" s="23" t="str">
        <f t="shared" si="96"/>
        <v/>
      </c>
      <c r="Q131" s="23" t="str">
        <f t="shared" si="96"/>
        <v/>
      </c>
      <c r="R131" s="23" t="str">
        <f t="shared" si="96"/>
        <v/>
      </c>
      <c r="S131" s="23" t="str">
        <f t="shared" si="96"/>
        <v/>
      </c>
      <c r="T131" s="23">
        <f t="shared" si="96"/>
        <v>100</v>
      </c>
      <c r="U131" s="23">
        <f t="shared" si="96"/>
        <v>96.209912536443156</v>
      </c>
      <c r="V131" s="23">
        <f t="shared" si="96"/>
        <v>123.33856467188407</v>
      </c>
      <c r="W131" s="23">
        <f t="shared" si="96"/>
        <v>74.069400634788025</v>
      </c>
      <c r="X131" s="23">
        <f t="shared" si="96"/>
        <v>76.837160219779364</v>
      </c>
      <c r="Y131" s="23">
        <f t="shared" ref="Y131:Z131" si="97">IFERROR(Y13/Y52*100,"")</f>
        <v>72.808316091816508</v>
      </c>
      <c r="Z131" s="23">
        <f t="shared" si="97"/>
        <v>-91.243481587322051</v>
      </c>
      <c r="AA131" s="23">
        <f t="shared" ref="AA131" si="98">IFERROR(AA13/AA52*100,"")</f>
        <v>107.85346345516851</v>
      </c>
    </row>
    <row r="132" spans="2:27" s="65" customFormat="1" ht="15" customHeight="1" x14ac:dyDescent="0.5">
      <c r="B132" s="64" t="s">
        <v>173</v>
      </c>
      <c r="C132" s="20" t="s">
        <v>150</v>
      </c>
      <c r="D132" s="23" t="str">
        <f t="shared" ref="D132:X132" si="99">IFERROR(D14/D53*100,"")</f>
        <v/>
      </c>
      <c r="E132" s="23" t="str">
        <f t="shared" si="99"/>
        <v/>
      </c>
      <c r="F132" s="23" t="str">
        <f t="shared" si="99"/>
        <v/>
      </c>
      <c r="G132" s="23" t="str">
        <f t="shared" si="99"/>
        <v/>
      </c>
      <c r="H132" s="23" t="str">
        <f t="shared" si="99"/>
        <v/>
      </c>
      <c r="I132" s="23" t="str">
        <f t="shared" si="99"/>
        <v/>
      </c>
      <c r="J132" s="23" t="str">
        <f t="shared" si="99"/>
        <v/>
      </c>
      <c r="K132" s="23" t="str">
        <f t="shared" si="99"/>
        <v/>
      </c>
      <c r="L132" s="23" t="str">
        <f t="shared" si="99"/>
        <v/>
      </c>
      <c r="M132" s="23" t="str">
        <f t="shared" si="99"/>
        <v/>
      </c>
      <c r="N132" s="23" t="str">
        <f t="shared" si="99"/>
        <v/>
      </c>
      <c r="O132" s="23" t="str">
        <f t="shared" si="99"/>
        <v/>
      </c>
      <c r="P132" s="23" t="str">
        <f t="shared" si="99"/>
        <v/>
      </c>
      <c r="Q132" s="23" t="str">
        <f t="shared" si="99"/>
        <v/>
      </c>
      <c r="R132" s="23" t="str">
        <f t="shared" si="99"/>
        <v/>
      </c>
      <c r="S132" s="23" t="str">
        <f t="shared" si="99"/>
        <v/>
      </c>
      <c r="T132" s="23" t="str">
        <f t="shared" si="99"/>
        <v/>
      </c>
      <c r="U132" s="23" t="str">
        <f t="shared" si="99"/>
        <v/>
      </c>
      <c r="V132" s="23" t="str">
        <f t="shared" si="99"/>
        <v/>
      </c>
      <c r="W132" s="23" t="str">
        <f t="shared" si="99"/>
        <v/>
      </c>
      <c r="X132" s="23" t="str">
        <f t="shared" si="99"/>
        <v/>
      </c>
      <c r="Y132" s="23" t="str">
        <f t="shared" ref="Y132:Z132" si="100">IFERROR(Y14/Y53*100,"")</f>
        <v/>
      </c>
      <c r="Z132" s="23" t="str">
        <f t="shared" si="100"/>
        <v/>
      </c>
      <c r="AA132" s="23" t="str">
        <f t="shared" ref="AA132" si="101">IFERROR(AA14/AA53*100,"")</f>
        <v/>
      </c>
    </row>
    <row r="133" spans="2:27" s="65" customFormat="1" ht="15" customHeight="1" x14ac:dyDescent="0.5">
      <c r="B133" s="64" t="s">
        <v>174</v>
      </c>
      <c r="C133" s="20" t="s">
        <v>151</v>
      </c>
      <c r="D133" s="23" t="str">
        <f t="shared" ref="D133:X133" si="102">IFERROR(D15/D54*100,"")</f>
        <v/>
      </c>
      <c r="E133" s="23" t="str">
        <f t="shared" si="102"/>
        <v/>
      </c>
      <c r="F133" s="23" t="str">
        <f t="shared" si="102"/>
        <v/>
      </c>
      <c r="G133" s="23" t="str">
        <f t="shared" si="102"/>
        <v/>
      </c>
      <c r="H133" s="23" t="str">
        <f t="shared" si="102"/>
        <v/>
      </c>
      <c r="I133" s="23" t="str">
        <f t="shared" si="102"/>
        <v/>
      </c>
      <c r="J133" s="23" t="str">
        <f t="shared" si="102"/>
        <v/>
      </c>
      <c r="K133" s="23" t="str">
        <f t="shared" si="102"/>
        <v/>
      </c>
      <c r="L133" s="23" t="str">
        <f t="shared" si="102"/>
        <v/>
      </c>
      <c r="M133" s="23" t="str">
        <f t="shared" si="102"/>
        <v/>
      </c>
      <c r="N133" s="23" t="str">
        <f t="shared" si="102"/>
        <v/>
      </c>
      <c r="O133" s="23" t="str">
        <f t="shared" si="102"/>
        <v/>
      </c>
      <c r="P133" s="23" t="str">
        <f t="shared" si="102"/>
        <v/>
      </c>
      <c r="Q133" s="23" t="str">
        <f t="shared" si="102"/>
        <v/>
      </c>
      <c r="R133" s="23" t="str">
        <f t="shared" si="102"/>
        <v/>
      </c>
      <c r="S133" s="23" t="str">
        <f t="shared" si="102"/>
        <v/>
      </c>
      <c r="T133" s="23">
        <f t="shared" si="102"/>
        <v>100</v>
      </c>
      <c r="U133" s="23">
        <f t="shared" si="102"/>
        <v>100.99816375535571</v>
      </c>
      <c r="V133" s="23">
        <f t="shared" si="102"/>
        <v>100.92086071114133</v>
      </c>
      <c r="W133" s="23">
        <f t="shared" si="102"/>
        <v>107.01499783349242</v>
      </c>
      <c r="X133" s="23">
        <f t="shared" si="102"/>
        <v>96.064965581175372</v>
      </c>
      <c r="Y133" s="23">
        <f t="shared" ref="Y133:Z133" si="103">IFERROR(Y15/Y54*100,"")</f>
        <v>105.46541314370926</v>
      </c>
      <c r="Z133" s="23">
        <f t="shared" si="103"/>
        <v>143.67472075698328</v>
      </c>
      <c r="AA133" s="23">
        <f t="shared" ref="AA133" si="104">IFERROR(AA15/AA54*100,"")</f>
        <v>129.01994575731271</v>
      </c>
    </row>
    <row r="134" spans="2:27" s="65" customFormat="1" ht="15" customHeight="1" x14ac:dyDescent="0.5">
      <c r="B134" s="64" t="s">
        <v>175</v>
      </c>
      <c r="C134" s="20" t="s">
        <v>152</v>
      </c>
      <c r="D134" s="23" t="str">
        <f t="shared" ref="D134:X134" si="105">IFERROR(D16/D55*100,"")</f>
        <v/>
      </c>
      <c r="E134" s="23" t="str">
        <f t="shared" si="105"/>
        <v/>
      </c>
      <c r="F134" s="23" t="str">
        <f t="shared" si="105"/>
        <v/>
      </c>
      <c r="G134" s="23" t="str">
        <f t="shared" si="105"/>
        <v/>
      </c>
      <c r="H134" s="23" t="str">
        <f t="shared" si="105"/>
        <v/>
      </c>
      <c r="I134" s="23" t="str">
        <f t="shared" si="105"/>
        <v/>
      </c>
      <c r="J134" s="23" t="str">
        <f t="shared" si="105"/>
        <v/>
      </c>
      <c r="K134" s="23" t="str">
        <f t="shared" si="105"/>
        <v/>
      </c>
      <c r="L134" s="23" t="str">
        <f t="shared" si="105"/>
        <v/>
      </c>
      <c r="M134" s="23" t="str">
        <f t="shared" si="105"/>
        <v/>
      </c>
      <c r="N134" s="23" t="str">
        <f t="shared" si="105"/>
        <v/>
      </c>
      <c r="O134" s="23" t="str">
        <f t="shared" si="105"/>
        <v/>
      </c>
      <c r="P134" s="23" t="str">
        <f t="shared" si="105"/>
        <v/>
      </c>
      <c r="Q134" s="23" t="str">
        <f t="shared" si="105"/>
        <v/>
      </c>
      <c r="R134" s="23" t="str">
        <f t="shared" si="105"/>
        <v/>
      </c>
      <c r="S134" s="23" t="str">
        <f t="shared" si="105"/>
        <v/>
      </c>
      <c r="T134" s="23">
        <f t="shared" si="105"/>
        <v>100</v>
      </c>
      <c r="U134" s="23">
        <f t="shared" si="105"/>
        <v>99.590029826270438</v>
      </c>
      <c r="V134" s="23">
        <f t="shared" si="105"/>
        <v>109.73998447913145</v>
      </c>
      <c r="W134" s="23">
        <f t="shared" si="105"/>
        <v>114.67608150585508</v>
      </c>
      <c r="X134" s="23">
        <f t="shared" si="105"/>
        <v>114.41027095205641</v>
      </c>
      <c r="Y134" s="23">
        <f t="shared" ref="Y134:Z134" si="106">IFERROR(Y16/Y55*100,"")</f>
        <v>109.37971822764759</v>
      </c>
      <c r="Z134" s="23">
        <f t="shared" si="106"/>
        <v>118.95145180746299</v>
      </c>
      <c r="AA134" s="23">
        <f t="shared" ref="AA134" si="107">IFERROR(AA16/AA55*100,"")</f>
        <v>127.50167553245244</v>
      </c>
    </row>
    <row r="135" spans="2:27" s="63" customFormat="1" ht="15" customHeight="1" x14ac:dyDescent="0.5">
      <c r="B135" s="62" t="s">
        <v>55</v>
      </c>
      <c r="C135" s="18" t="s">
        <v>153</v>
      </c>
      <c r="D135" s="22" t="str">
        <f t="shared" ref="D135:X135" si="108">IFERROR(D17/D56*100,"")</f>
        <v/>
      </c>
      <c r="E135" s="22" t="str">
        <f t="shared" si="108"/>
        <v/>
      </c>
      <c r="F135" s="22" t="str">
        <f t="shared" si="108"/>
        <v/>
      </c>
      <c r="G135" s="22" t="str">
        <f t="shared" si="108"/>
        <v/>
      </c>
      <c r="H135" s="22" t="str">
        <f t="shared" si="108"/>
        <v/>
      </c>
      <c r="I135" s="22" t="str">
        <f t="shared" si="108"/>
        <v/>
      </c>
      <c r="J135" s="22" t="str">
        <f t="shared" si="108"/>
        <v/>
      </c>
      <c r="K135" s="22" t="str">
        <f t="shared" si="108"/>
        <v/>
      </c>
      <c r="L135" s="22" t="str">
        <f t="shared" si="108"/>
        <v/>
      </c>
      <c r="M135" s="22" t="str">
        <f t="shared" si="108"/>
        <v/>
      </c>
      <c r="N135" s="22" t="str">
        <f t="shared" si="108"/>
        <v/>
      </c>
      <c r="O135" s="22" t="str">
        <f t="shared" si="108"/>
        <v/>
      </c>
      <c r="P135" s="22" t="str">
        <f t="shared" si="108"/>
        <v/>
      </c>
      <c r="Q135" s="22" t="str">
        <f t="shared" si="108"/>
        <v/>
      </c>
      <c r="R135" s="22" t="str">
        <f t="shared" si="108"/>
        <v/>
      </c>
      <c r="S135" s="22" t="str">
        <f t="shared" si="108"/>
        <v/>
      </c>
      <c r="T135" s="22">
        <f t="shared" si="108"/>
        <v>100</v>
      </c>
      <c r="U135" s="22">
        <f t="shared" si="108"/>
        <v>106.62539347718803</v>
      </c>
      <c r="V135" s="22">
        <f t="shared" si="108"/>
        <v>104.94952637444948</v>
      </c>
      <c r="W135" s="22">
        <f t="shared" si="108"/>
        <v>102.70021848240518</v>
      </c>
      <c r="X135" s="22">
        <f t="shared" si="108"/>
        <v>123.44238406822043</v>
      </c>
      <c r="Y135" s="22">
        <f t="shared" ref="Y135:Z135" si="109">IFERROR(Y17/Y56*100,"")</f>
        <v>134.58768057746767</v>
      </c>
      <c r="Z135" s="22">
        <f t="shared" si="109"/>
        <v>128.06629529849519</v>
      </c>
      <c r="AA135" s="22">
        <f t="shared" ref="AA135" si="110">IFERROR(AA17/AA56*100,"")</f>
        <v>140.08811141006146</v>
      </c>
    </row>
    <row r="136" spans="2:27" s="63" customFormat="1" ht="15" customHeight="1" x14ac:dyDescent="0.5">
      <c r="B136" s="62" t="s">
        <v>65</v>
      </c>
      <c r="C136" s="18" t="s">
        <v>154</v>
      </c>
      <c r="D136" s="22" t="str">
        <f t="shared" ref="D136:X136" si="111">IFERROR(D18/D57*100,"")</f>
        <v/>
      </c>
      <c r="E136" s="22" t="str">
        <f t="shared" si="111"/>
        <v/>
      </c>
      <c r="F136" s="22" t="str">
        <f t="shared" si="111"/>
        <v/>
      </c>
      <c r="G136" s="22" t="str">
        <f t="shared" si="111"/>
        <v/>
      </c>
      <c r="H136" s="22" t="str">
        <f t="shared" si="111"/>
        <v/>
      </c>
      <c r="I136" s="22" t="str">
        <f t="shared" si="111"/>
        <v/>
      </c>
      <c r="J136" s="22" t="str">
        <f t="shared" si="111"/>
        <v/>
      </c>
      <c r="K136" s="22" t="str">
        <f t="shared" si="111"/>
        <v/>
      </c>
      <c r="L136" s="22" t="str">
        <f t="shared" si="111"/>
        <v/>
      </c>
      <c r="M136" s="22" t="str">
        <f t="shared" si="111"/>
        <v/>
      </c>
      <c r="N136" s="22" t="str">
        <f t="shared" si="111"/>
        <v/>
      </c>
      <c r="O136" s="22" t="str">
        <f t="shared" si="111"/>
        <v/>
      </c>
      <c r="P136" s="22" t="str">
        <f t="shared" si="111"/>
        <v/>
      </c>
      <c r="Q136" s="22" t="str">
        <f t="shared" si="111"/>
        <v/>
      </c>
      <c r="R136" s="22" t="str">
        <f t="shared" si="111"/>
        <v/>
      </c>
      <c r="S136" s="22" t="str">
        <f t="shared" si="111"/>
        <v/>
      </c>
      <c r="T136" s="22">
        <f t="shared" si="111"/>
        <v>100</v>
      </c>
      <c r="U136" s="22">
        <f t="shared" si="111"/>
        <v>97.086378645297145</v>
      </c>
      <c r="V136" s="22">
        <f t="shared" si="111"/>
        <v>96.774798999538035</v>
      </c>
      <c r="W136" s="22">
        <f t="shared" si="111"/>
        <v>94.297861483538753</v>
      </c>
      <c r="X136" s="22">
        <f t="shared" si="111"/>
        <v>93.014872564925994</v>
      </c>
      <c r="Y136" s="22">
        <f t="shared" ref="Y136:Z136" si="112">IFERROR(Y18/Y57*100,"")</f>
        <v>93.469654506772216</v>
      </c>
      <c r="Z136" s="22">
        <f t="shared" si="112"/>
        <v>95.024912949619903</v>
      </c>
      <c r="AA136" s="22">
        <f t="shared" ref="AA136" si="113">IFERROR(AA18/AA57*100,"")</f>
        <v>119.62955832060604</v>
      </c>
    </row>
    <row r="137" spans="2:27" s="65" customFormat="1" ht="15" customHeight="1" x14ac:dyDescent="0.5">
      <c r="B137" s="64" t="s">
        <v>67</v>
      </c>
      <c r="C137" s="20" t="s">
        <v>60</v>
      </c>
      <c r="D137" s="23" t="str">
        <f t="shared" ref="D137:X137" si="114">IFERROR(D19/D58*100,"")</f>
        <v/>
      </c>
      <c r="E137" s="23" t="str">
        <f t="shared" si="114"/>
        <v/>
      </c>
      <c r="F137" s="23" t="str">
        <f t="shared" si="114"/>
        <v/>
      </c>
      <c r="G137" s="23" t="str">
        <f t="shared" si="114"/>
        <v/>
      </c>
      <c r="H137" s="23" t="str">
        <f t="shared" si="114"/>
        <v/>
      </c>
      <c r="I137" s="23" t="str">
        <f t="shared" si="114"/>
        <v/>
      </c>
      <c r="J137" s="23" t="str">
        <f t="shared" si="114"/>
        <v/>
      </c>
      <c r="K137" s="23" t="str">
        <f t="shared" si="114"/>
        <v/>
      </c>
      <c r="L137" s="23" t="str">
        <f t="shared" si="114"/>
        <v/>
      </c>
      <c r="M137" s="23" t="str">
        <f t="shared" si="114"/>
        <v/>
      </c>
      <c r="N137" s="23" t="str">
        <f t="shared" si="114"/>
        <v/>
      </c>
      <c r="O137" s="23" t="str">
        <f t="shared" si="114"/>
        <v/>
      </c>
      <c r="P137" s="23" t="str">
        <f t="shared" si="114"/>
        <v/>
      </c>
      <c r="Q137" s="23" t="str">
        <f t="shared" si="114"/>
        <v/>
      </c>
      <c r="R137" s="23" t="str">
        <f t="shared" si="114"/>
        <v/>
      </c>
      <c r="S137" s="23" t="str">
        <f t="shared" si="114"/>
        <v/>
      </c>
      <c r="T137" s="23">
        <f t="shared" si="114"/>
        <v>100</v>
      </c>
      <c r="U137" s="23">
        <f t="shared" si="114"/>
        <v>104.22852704596788</v>
      </c>
      <c r="V137" s="23">
        <f t="shared" si="114"/>
        <v>103.04618910380114</v>
      </c>
      <c r="W137" s="23">
        <f t="shared" si="114"/>
        <v>99.991254010457752</v>
      </c>
      <c r="X137" s="23">
        <f t="shared" si="114"/>
        <v>99.319712189666035</v>
      </c>
      <c r="Y137" s="23">
        <f t="shared" ref="Y137:Z137" si="115">IFERROR(Y19/Y58*100,"")</f>
        <v>99.352857907167405</v>
      </c>
      <c r="Z137" s="23">
        <f t="shared" si="115"/>
        <v>98.651644988365064</v>
      </c>
      <c r="AA137" s="23">
        <f t="shared" ref="AA137" si="116">IFERROR(AA19/AA58*100,"")</f>
        <v>109.26840651754199</v>
      </c>
    </row>
    <row r="138" spans="2:27" s="58" customFormat="1" ht="15" customHeight="1" x14ac:dyDescent="0.4">
      <c r="B138" s="61" t="s">
        <v>176</v>
      </c>
      <c r="C138" s="13" t="s">
        <v>155</v>
      </c>
      <c r="D138" s="11" t="str">
        <f t="shared" ref="D138:X138" si="117">IFERROR(D20/D59*100,"")</f>
        <v/>
      </c>
      <c r="E138" s="11" t="str">
        <f t="shared" si="117"/>
        <v/>
      </c>
      <c r="F138" s="11" t="str">
        <f t="shared" si="117"/>
        <v/>
      </c>
      <c r="G138" s="11" t="str">
        <f t="shared" si="117"/>
        <v/>
      </c>
      <c r="H138" s="11" t="str">
        <f t="shared" si="117"/>
        <v/>
      </c>
      <c r="I138" s="11" t="str">
        <f t="shared" si="117"/>
        <v/>
      </c>
      <c r="J138" s="11" t="str">
        <f t="shared" si="117"/>
        <v/>
      </c>
      <c r="K138" s="11" t="str">
        <f t="shared" si="117"/>
        <v/>
      </c>
      <c r="L138" s="11" t="str">
        <f t="shared" si="117"/>
        <v/>
      </c>
      <c r="M138" s="11" t="str">
        <f t="shared" si="117"/>
        <v/>
      </c>
      <c r="N138" s="11" t="str">
        <f t="shared" si="117"/>
        <v/>
      </c>
      <c r="O138" s="11" t="str">
        <f t="shared" si="117"/>
        <v/>
      </c>
      <c r="P138" s="11" t="str">
        <f t="shared" si="117"/>
        <v/>
      </c>
      <c r="Q138" s="11" t="str">
        <f t="shared" si="117"/>
        <v/>
      </c>
      <c r="R138" s="11" t="str">
        <f t="shared" si="117"/>
        <v/>
      </c>
      <c r="S138" s="11" t="str">
        <f t="shared" si="117"/>
        <v/>
      </c>
      <c r="T138" s="11">
        <f t="shared" si="117"/>
        <v>100</v>
      </c>
      <c r="U138" s="11">
        <f t="shared" si="117"/>
        <v>93.609528271942693</v>
      </c>
      <c r="V138" s="11">
        <f t="shared" si="117"/>
        <v>93.11582044689176</v>
      </c>
      <c r="W138" s="11">
        <f t="shared" si="117"/>
        <v>95.138637277020962</v>
      </c>
      <c r="X138" s="11">
        <f t="shared" si="117"/>
        <v>97.11469004593512</v>
      </c>
      <c r="Y138" s="11">
        <f t="shared" ref="Y138:Z138" si="118">IFERROR(Y20/Y59*100,"")</f>
        <v>95.948112069855625</v>
      </c>
      <c r="Z138" s="11">
        <f t="shared" si="118"/>
        <v>95.766858304124696</v>
      </c>
      <c r="AA138" s="11">
        <f t="shared" ref="AA138" si="119">IFERROR(AA20/AA59*100,"")</f>
        <v>111.51717221170207</v>
      </c>
    </row>
    <row r="139" spans="2:27" s="58" customFormat="1" ht="15" customHeight="1" x14ac:dyDescent="0.4">
      <c r="B139" s="61" t="s">
        <v>177</v>
      </c>
      <c r="C139" s="13" t="s">
        <v>156</v>
      </c>
      <c r="D139" s="11" t="str">
        <f t="shared" ref="D139:X139" si="120">IFERROR(D21/D60*100,"")</f>
        <v/>
      </c>
      <c r="E139" s="11" t="str">
        <f t="shared" si="120"/>
        <v/>
      </c>
      <c r="F139" s="11" t="str">
        <f t="shared" si="120"/>
        <v/>
      </c>
      <c r="G139" s="11" t="str">
        <f t="shared" si="120"/>
        <v/>
      </c>
      <c r="H139" s="11" t="str">
        <f t="shared" si="120"/>
        <v/>
      </c>
      <c r="I139" s="11" t="str">
        <f t="shared" si="120"/>
        <v/>
      </c>
      <c r="J139" s="11" t="str">
        <f t="shared" si="120"/>
        <v/>
      </c>
      <c r="K139" s="11" t="str">
        <f t="shared" si="120"/>
        <v/>
      </c>
      <c r="L139" s="11" t="str">
        <f t="shared" si="120"/>
        <v/>
      </c>
      <c r="M139" s="11" t="str">
        <f t="shared" si="120"/>
        <v/>
      </c>
      <c r="N139" s="11" t="str">
        <f t="shared" si="120"/>
        <v/>
      </c>
      <c r="O139" s="11" t="str">
        <f t="shared" si="120"/>
        <v/>
      </c>
      <c r="P139" s="11" t="str">
        <f t="shared" si="120"/>
        <v/>
      </c>
      <c r="Q139" s="11" t="str">
        <f t="shared" si="120"/>
        <v/>
      </c>
      <c r="R139" s="11" t="str">
        <f t="shared" si="120"/>
        <v/>
      </c>
      <c r="S139" s="11" t="str">
        <f t="shared" si="120"/>
        <v/>
      </c>
      <c r="T139" s="11" t="str">
        <f t="shared" si="120"/>
        <v/>
      </c>
      <c r="U139" s="11" t="str">
        <f t="shared" si="120"/>
        <v/>
      </c>
      <c r="V139" s="11" t="str">
        <f t="shared" si="120"/>
        <v/>
      </c>
      <c r="W139" s="11" t="str">
        <f t="shared" si="120"/>
        <v/>
      </c>
      <c r="X139" s="11" t="str">
        <f t="shared" si="120"/>
        <v/>
      </c>
      <c r="Y139" s="11" t="str">
        <f t="shared" ref="Y139:Z139" si="121">IFERROR(Y21/Y60*100,"")</f>
        <v/>
      </c>
      <c r="Z139" s="11" t="str">
        <f t="shared" si="121"/>
        <v/>
      </c>
      <c r="AA139" s="11" t="str">
        <f t="shared" ref="AA139" si="122">IFERROR(AA21/AA60*100,"")</f>
        <v/>
      </c>
    </row>
    <row r="140" spans="2:27" s="58" customFormat="1" ht="15" customHeight="1" x14ac:dyDescent="0.4">
      <c r="B140" s="61" t="s">
        <v>178</v>
      </c>
      <c r="C140" s="13" t="s">
        <v>157</v>
      </c>
      <c r="D140" s="11" t="str">
        <f t="shared" ref="D140:X140" si="123">IFERROR(D22/D61*100,"")</f>
        <v/>
      </c>
      <c r="E140" s="11" t="str">
        <f t="shared" si="123"/>
        <v/>
      </c>
      <c r="F140" s="11" t="str">
        <f t="shared" si="123"/>
        <v/>
      </c>
      <c r="G140" s="11" t="str">
        <f t="shared" si="123"/>
        <v/>
      </c>
      <c r="H140" s="11" t="str">
        <f t="shared" si="123"/>
        <v/>
      </c>
      <c r="I140" s="11" t="str">
        <f t="shared" si="123"/>
        <v/>
      </c>
      <c r="J140" s="11" t="str">
        <f t="shared" si="123"/>
        <v/>
      </c>
      <c r="K140" s="11" t="str">
        <f t="shared" si="123"/>
        <v/>
      </c>
      <c r="L140" s="11" t="str">
        <f t="shared" si="123"/>
        <v/>
      </c>
      <c r="M140" s="11" t="str">
        <f t="shared" si="123"/>
        <v/>
      </c>
      <c r="N140" s="11" t="str">
        <f t="shared" si="123"/>
        <v/>
      </c>
      <c r="O140" s="11" t="str">
        <f t="shared" si="123"/>
        <v/>
      </c>
      <c r="P140" s="11" t="str">
        <f t="shared" si="123"/>
        <v/>
      </c>
      <c r="Q140" s="11" t="str">
        <f t="shared" si="123"/>
        <v/>
      </c>
      <c r="R140" s="11" t="str">
        <f t="shared" si="123"/>
        <v/>
      </c>
      <c r="S140" s="11" t="str">
        <f t="shared" si="123"/>
        <v/>
      </c>
      <c r="T140" s="11" t="str">
        <f t="shared" si="123"/>
        <v/>
      </c>
      <c r="U140" s="11" t="str">
        <f t="shared" si="123"/>
        <v/>
      </c>
      <c r="V140" s="11" t="str">
        <f t="shared" si="123"/>
        <v/>
      </c>
      <c r="W140" s="11" t="str">
        <f t="shared" si="123"/>
        <v/>
      </c>
      <c r="X140" s="11" t="str">
        <f t="shared" si="123"/>
        <v/>
      </c>
      <c r="Y140" s="11" t="str">
        <f t="shared" ref="Y140:Z140" si="124">IFERROR(Y22/Y61*100,"")</f>
        <v/>
      </c>
      <c r="Z140" s="11" t="str">
        <f t="shared" si="124"/>
        <v/>
      </c>
      <c r="AA140" s="11" t="str">
        <f t="shared" ref="AA140" si="125">IFERROR(AA22/AA61*100,"")</f>
        <v/>
      </c>
    </row>
    <row r="141" spans="2:27" s="58" customFormat="1" ht="15" customHeight="1" x14ac:dyDescent="0.4">
      <c r="B141" s="61" t="s">
        <v>179</v>
      </c>
      <c r="C141" s="13" t="s">
        <v>158</v>
      </c>
      <c r="D141" s="11" t="str">
        <f t="shared" ref="D141:X141" si="126">IFERROR(D23/D62*100,"")</f>
        <v/>
      </c>
      <c r="E141" s="11" t="str">
        <f t="shared" si="126"/>
        <v/>
      </c>
      <c r="F141" s="11" t="str">
        <f t="shared" si="126"/>
        <v/>
      </c>
      <c r="G141" s="11" t="str">
        <f t="shared" si="126"/>
        <v/>
      </c>
      <c r="H141" s="11" t="str">
        <f t="shared" si="126"/>
        <v/>
      </c>
      <c r="I141" s="11" t="str">
        <f t="shared" si="126"/>
        <v/>
      </c>
      <c r="J141" s="11" t="str">
        <f t="shared" si="126"/>
        <v/>
      </c>
      <c r="K141" s="11" t="str">
        <f t="shared" si="126"/>
        <v/>
      </c>
      <c r="L141" s="11" t="str">
        <f t="shared" si="126"/>
        <v/>
      </c>
      <c r="M141" s="11" t="str">
        <f t="shared" si="126"/>
        <v/>
      </c>
      <c r="N141" s="11" t="str">
        <f t="shared" si="126"/>
        <v/>
      </c>
      <c r="O141" s="11" t="str">
        <f t="shared" si="126"/>
        <v/>
      </c>
      <c r="P141" s="11" t="str">
        <f t="shared" si="126"/>
        <v/>
      </c>
      <c r="Q141" s="11" t="str">
        <f t="shared" si="126"/>
        <v/>
      </c>
      <c r="R141" s="11" t="str">
        <f t="shared" si="126"/>
        <v/>
      </c>
      <c r="S141" s="11" t="str">
        <f t="shared" si="126"/>
        <v/>
      </c>
      <c r="T141" s="11">
        <f t="shared" si="126"/>
        <v>100</v>
      </c>
      <c r="U141" s="11">
        <f t="shared" si="126"/>
        <v>101.51431500907012</v>
      </c>
      <c r="V141" s="11">
        <f t="shared" si="126"/>
        <v>104.31446010319672</v>
      </c>
      <c r="W141" s="11">
        <f t="shared" si="126"/>
        <v>108.29550068032962</v>
      </c>
      <c r="X141" s="11">
        <f t="shared" si="126"/>
        <v>108.29380414774401</v>
      </c>
      <c r="Y141" s="11">
        <f t="shared" ref="Y141:Z141" si="127">IFERROR(Y23/Y62*100,"")</f>
        <v>106.67354760427688</v>
      </c>
      <c r="Z141" s="11">
        <f t="shared" si="127"/>
        <v>82.442019881141661</v>
      </c>
      <c r="AA141" s="11">
        <f t="shared" ref="AA141" si="128">IFERROR(AA23/AA62*100,"")</f>
        <v>96.404354610941226</v>
      </c>
    </row>
    <row r="142" spans="2:27" s="58" customFormat="1" ht="15" customHeight="1" x14ac:dyDescent="0.4">
      <c r="B142" s="61" t="s">
        <v>180</v>
      </c>
      <c r="C142" s="13" t="s">
        <v>159</v>
      </c>
      <c r="D142" s="11" t="str">
        <f t="shared" ref="D142:X142" si="129">IFERROR(D24/D63*100,"")</f>
        <v/>
      </c>
      <c r="E142" s="11" t="str">
        <f t="shared" si="129"/>
        <v/>
      </c>
      <c r="F142" s="11" t="str">
        <f t="shared" si="129"/>
        <v/>
      </c>
      <c r="G142" s="11" t="str">
        <f t="shared" si="129"/>
        <v/>
      </c>
      <c r="H142" s="11" t="str">
        <f t="shared" si="129"/>
        <v/>
      </c>
      <c r="I142" s="11" t="str">
        <f t="shared" si="129"/>
        <v/>
      </c>
      <c r="J142" s="11" t="str">
        <f t="shared" si="129"/>
        <v/>
      </c>
      <c r="K142" s="11" t="str">
        <f t="shared" si="129"/>
        <v/>
      </c>
      <c r="L142" s="11" t="str">
        <f t="shared" si="129"/>
        <v/>
      </c>
      <c r="M142" s="11" t="str">
        <f t="shared" si="129"/>
        <v/>
      </c>
      <c r="N142" s="11" t="str">
        <f t="shared" si="129"/>
        <v/>
      </c>
      <c r="O142" s="11" t="str">
        <f t="shared" si="129"/>
        <v/>
      </c>
      <c r="P142" s="11" t="str">
        <f t="shared" si="129"/>
        <v/>
      </c>
      <c r="Q142" s="11" t="str">
        <f t="shared" si="129"/>
        <v/>
      </c>
      <c r="R142" s="11" t="str">
        <f t="shared" si="129"/>
        <v/>
      </c>
      <c r="S142" s="11" t="str">
        <f t="shared" si="129"/>
        <v/>
      </c>
      <c r="T142" s="11">
        <f t="shared" si="129"/>
        <v>100</v>
      </c>
      <c r="U142" s="11">
        <f t="shared" si="129"/>
        <v>109.30461614756244</v>
      </c>
      <c r="V142" s="11">
        <f t="shared" si="129"/>
        <v>107.18493910399405</v>
      </c>
      <c r="W142" s="11">
        <f t="shared" si="129"/>
        <v>100.74768090989805</v>
      </c>
      <c r="X142" s="11">
        <f t="shared" si="129"/>
        <v>98.651777271711708</v>
      </c>
      <c r="Y142" s="11">
        <f t="shared" ref="Y142:Z142" si="130">IFERROR(Y24/Y63*100,"")</f>
        <v>99.532082649653233</v>
      </c>
      <c r="Z142" s="11">
        <f t="shared" si="130"/>
        <v>100.8461304978687</v>
      </c>
      <c r="AA142" s="11">
        <f t="shared" ref="AA142" si="131">IFERROR(AA24/AA63*100,"")</f>
        <v>109.71534630203755</v>
      </c>
    </row>
    <row r="143" spans="2:27" s="65" customFormat="1" ht="15" customHeight="1" x14ac:dyDescent="0.5">
      <c r="B143" s="64" t="s">
        <v>69</v>
      </c>
      <c r="C143" s="20" t="s">
        <v>160</v>
      </c>
      <c r="D143" s="23" t="str">
        <f t="shared" ref="D143:X143" si="132">IFERROR(D25/D64*100,"")</f>
        <v/>
      </c>
      <c r="E143" s="23" t="str">
        <f t="shared" si="132"/>
        <v/>
      </c>
      <c r="F143" s="23" t="str">
        <f t="shared" si="132"/>
        <v/>
      </c>
      <c r="G143" s="23" t="str">
        <f t="shared" si="132"/>
        <v/>
      </c>
      <c r="H143" s="23" t="str">
        <f t="shared" si="132"/>
        <v/>
      </c>
      <c r="I143" s="23" t="str">
        <f t="shared" si="132"/>
        <v/>
      </c>
      <c r="J143" s="23" t="str">
        <f t="shared" si="132"/>
        <v/>
      </c>
      <c r="K143" s="23" t="str">
        <f t="shared" si="132"/>
        <v/>
      </c>
      <c r="L143" s="23" t="str">
        <f t="shared" si="132"/>
        <v/>
      </c>
      <c r="M143" s="23" t="str">
        <f t="shared" si="132"/>
        <v/>
      </c>
      <c r="N143" s="23" t="str">
        <f t="shared" si="132"/>
        <v/>
      </c>
      <c r="O143" s="23" t="str">
        <f t="shared" si="132"/>
        <v/>
      </c>
      <c r="P143" s="23" t="str">
        <f t="shared" si="132"/>
        <v/>
      </c>
      <c r="Q143" s="23" t="str">
        <f t="shared" si="132"/>
        <v/>
      </c>
      <c r="R143" s="23" t="str">
        <f t="shared" si="132"/>
        <v/>
      </c>
      <c r="S143" s="23" t="str">
        <f t="shared" si="132"/>
        <v/>
      </c>
      <c r="T143" s="23">
        <f t="shared" si="132"/>
        <v>100</v>
      </c>
      <c r="U143" s="23">
        <f t="shared" si="132"/>
        <v>84.823579827449748</v>
      </c>
      <c r="V143" s="23">
        <f t="shared" si="132"/>
        <v>80.516419075847708</v>
      </c>
      <c r="W143" s="23">
        <f t="shared" si="132"/>
        <v>79.321221074888541</v>
      </c>
      <c r="X143" s="23">
        <f t="shared" si="132"/>
        <v>84.009250015575475</v>
      </c>
      <c r="Y143" s="23">
        <f t="shared" ref="Y143:Z143" si="133">IFERROR(Y25/Y64*100,"")</f>
        <v>83.357447791225979</v>
      </c>
      <c r="Z143" s="23">
        <f t="shared" si="133"/>
        <v>86.177673611951008</v>
      </c>
      <c r="AA143" s="23">
        <f t="shared" ref="AA143" si="134">IFERROR(AA25/AA64*100,"")</f>
        <v>148.52843565796701</v>
      </c>
    </row>
    <row r="144" spans="2:27" s="65" customFormat="1" ht="15" customHeight="1" x14ac:dyDescent="0.5">
      <c r="B144" s="64" t="s">
        <v>71</v>
      </c>
      <c r="C144" s="20" t="s">
        <v>161</v>
      </c>
      <c r="D144" s="23" t="str">
        <f t="shared" ref="D144:X144" si="135">IFERROR(D26/D65*100,"")</f>
        <v/>
      </c>
      <c r="E144" s="23" t="str">
        <f t="shared" si="135"/>
        <v/>
      </c>
      <c r="F144" s="23" t="str">
        <f t="shared" si="135"/>
        <v/>
      </c>
      <c r="G144" s="23" t="str">
        <f t="shared" si="135"/>
        <v/>
      </c>
      <c r="H144" s="23" t="str">
        <f t="shared" si="135"/>
        <v/>
      </c>
      <c r="I144" s="23" t="str">
        <f t="shared" si="135"/>
        <v/>
      </c>
      <c r="J144" s="23" t="str">
        <f t="shared" si="135"/>
        <v/>
      </c>
      <c r="K144" s="23" t="str">
        <f t="shared" si="135"/>
        <v/>
      </c>
      <c r="L144" s="23" t="str">
        <f t="shared" si="135"/>
        <v/>
      </c>
      <c r="M144" s="23" t="str">
        <f t="shared" si="135"/>
        <v/>
      </c>
      <c r="N144" s="23" t="str">
        <f t="shared" si="135"/>
        <v/>
      </c>
      <c r="O144" s="23" t="str">
        <f t="shared" si="135"/>
        <v/>
      </c>
      <c r="P144" s="23" t="str">
        <f t="shared" si="135"/>
        <v/>
      </c>
      <c r="Q144" s="23" t="str">
        <f t="shared" si="135"/>
        <v/>
      </c>
      <c r="R144" s="23" t="str">
        <f t="shared" si="135"/>
        <v/>
      </c>
      <c r="S144" s="23" t="str">
        <f t="shared" si="135"/>
        <v/>
      </c>
      <c r="T144" s="23">
        <f t="shared" si="135"/>
        <v>100</v>
      </c>
      <c r="U144" s="23">
        <f t="shared" si="135"/>
        <v>97.813576737211676</v>
      </c>
      <c r="V144" s="23">
        <f t="shared" si="135"/>
        <v>97.280341651720036</v>
      </c>
      <c r="W144" s="23">
        <f t="shared" si="135"/>
        <v>97.194441059515498</v>
      </c>
      <c r="X144" s="23">
        <f t="shared" si="135"/>
        <v>90.551625887469982</v>
      </c>
      <c r="Y144" s="23">
        <f t="shared" ref="Y144:Z144" si="136">IFERROR(Y26/Y65*100,"")</f>
        <v>88.806453458527244</v>
      </c>
      <c r="Z144" s="23">
        <f t="shared" si="136"/>
        <v>88.129374733582182</v>
      </c>
      <c r="AA144" s="23">
        <f t="shared" ref="AA144" si="137">IFERROR(AA26/AA65*100,"")</f>
        <v>97.862526105327902</v>
      </c>
    </row>
    <row r="145" spans="2:27" s="65" customFormat="1" ht="15" customHeight="1" x14ac:dyDescent="0.5">
      <c r="B145" s="64" t="s">
        <v>73</v>
      </c>
      <c r="C145" s="20" t="s">
        <v>162</v>
      </c>
      <c r="D145" s="23" t="str">
        <f t="shared" ref="D145:X145" si="138">IFERROR(D27/D66*100,"")</f>
        <v/>
      </c>
      <c r="E145" s="23" t="str">
        <f t="shared" si="138"/>
        <v/>
      </c>
      <c r="F145" s="23" t="str">
        <f t="shared" si="138"/>
        <v/>
      </c>
      <c r="G145" s="23" t="str">
        <f t="shared" si="138"/>
        <v/>
      </c>
      <c r="H145" s="23" t="str">
        <f t="shared" si="138"/>
        <v/>
      </c>
      <c r="I145" s="23" t="str">
        <f t="shared" si="138"/>
        <v/>
      </c>
      <c r="J145" s="23" t="str">
        <f t="shared" si="138"/>
        <v/>
      </c>
      <c r="K145" s="23" t="str">
        <f t="shared" si="138"/>
        <v/>
      </c>
      <c r="L145" s="23" t="str">
        <f t="shared" si="138"/>
        <v/>
      </c>
      <c r="M145" s="23" t="str">
        <f t="shared" si="138"/>
        <v/>
      </c>
      <c r="N145" s="23" t="str">
        <f t="shared" si="138"/>
        <v/>
      </c>
      <c r="O145" s="23" t="str">
        <f t="shared" si="138"/>
        <v/>
      </c>
      <c r="P145" s="23" t="str">
        <f t="shared" si="138"/>
        <v/>
      </c>
      <c r="Q145" s="23" t="str">
        <f t="shared" si="138"/>
        <v/>
      </c>
      <c r="R145" s="23" t="str">
        <f t="shared" si="138"/>
        <v/>
      </c>
      <c r="S145" s="23" t="str">
        <f t="shared" si="138"/>
        <v/>
      </c>
      <c r="T145" s="23">
        <f t="shared" si="138"/>
        <v>100</v>
      </c>
      <c r="U145" s="23">
        <f t="shared" si="138"/>
        <v>111.77960734642178</v>
      </c>
      <c r="V145" s="23">
        <f t="shared" si="138"/>
        <v>103.83294718569817</v>
      </c>
      <c r="W145" s="23">
        <f t="shared" si="138"/>
        <v>102.38594415581825</v>
      </c>
      <c r="X145" s="23">
        <f t="shared" si="138"/>
        <v>93.711304462425517</v>
      </c>
      <c r="Y145" s="23">
        <f t="shared" ref="Y145:Z145" si="139">IFERROR(Y27/Y66*100,"")</f>
        <v>64.056583525724491</v>
      </c>
      <c r="Z145" s="23">
        <f t="shared" si="139"/>
        <v>63.981858748217704</v>
      </c>
      <c r="AA145" s="23">
        <f t="shared" ref="AA145" si="140">IFERROR(AA27/AA66*100,"")</f>
        <v>-414.83773027255529</v>
      </c>
    </row>
    <row r="146" spans="2:27" s="65" customFormat="1" ht="15" customHeight="1" x14ac:dyDescent="0.5">
      <c r="B146" s="64" t="s">
        <v>75</v>
      </c>
      <c r="C146" s="20" t="s">
        <v>163</v>
      </c>
      <c r="D146" s="23" t="str">
        <f t="shared" ref="D146:X146" si="141">IFERROR(D28/D67*100,"")</f>
        <v/>
      </c>
      <c r="E146" s="23" t="str">
        <f t="shared" si="141"/>
        <v/>
      </c>
      <c r="F146" s="23" t="str">
        <f t="shared" si="141"/>
        <v/>
      </c>
      <c r="G146" s="23" t="str">
        <f t="shared" si="141"/>
        <v/>
      </c>
      <c r="H146" s="23" t="str">
        <f t="shared" si="141"/>
        <v/>
      </c>
      <c r="I146" s="23" t="str">
        <f t="shared" si="141"/>
        <v/>
      </c>
      <c r="J146" s="23" t="str">
        <f t="shared" si="141"/>
        <v/>
      </c>
      <c r="K146" s="23" t="str">
        <f t="shared" si="141"/>
        <v/>
      </c>
      <c r="L146" s="23" t="str">
        <f t="shared" si="141"/>
        <v/>
      </c>
      <c r="M146" s="23" t="str">
        <f t="shared" si="141"/>
        <v/>
      </c>
      <c r="N146" s="23" t="str">
        <f t="shared" si="141"/>
        <v/>
      </c>
      <c r="O146" s="23" t="str">
        <f t="shared" si="141"/>
        <v/>
      </c>
      <c r="P146" s="23" t="str">
        <f t="shared" si="141"/>
        <v/>
      </c>
      <c r="Q146" s="23" t="str">
        <f t="shared" si="141"/>
        <v/>
      </c>
      <c r="R146" s="23" t="str">
        <f t="shared" si="141"/>
        <v/>
      </c>
      <c r="S146" s="23" t="str">
        <f t="shared" si="141"/>
        <v/>
      </c>
      <c r="T146" s="23">
        <f t="shared" si="141"/>
        <v>100</v>
      </c>
      <c r="U146" s="23">
        <f t="shared" si="141"/>
        <v>93.834234710591801</v>
      </c>
      <c r="V146" s="23">
        <f t="shared" si="141"/>
        <v>102.70393931249819</v>
      </c>
      <c r="W146" s="23">
        <f t="shared" si="141"/>
        <v>114.83543626191988</v>
      </c>
      <c r="X146" s="23">
        <f t="shared" si="141"/>
        <v>108.50948042680054</v>
      </c>
      <c r="Y146" s="23">
        <f t="shared" ref="Y146:Z146" si="142">IFERROR(Y28/Y67*100,"")</f>
        <v>116.96989491386726</v>
      </c>
      <c r="Z146" s="23">
        <f t="shared" si="142"/>
        <v>134.57606901025366</v>
      </c>
      <c r="AA146" s="23">
        <f t="shared" ref="AA146" si="143">IFERROR(AA28/AA67*100,"")</f>
        <v>156.57908721711527</v>
      </c>
    </row>
    <row r="147" spans="2:27" s="65" customFormat="1" ht="15" customHeight="1" x14ac:dyDescent="0.5">
      <c r="B147" s="64" t="s">
        <v>77</v>
      </c>
      <c r="C147" s="20" t="s">
        <v>116</v>
      </c>
      <c r="D147" s="23" t="str">
        <f t="shared" ref="D147:X147" si="144">IFERROR(D29/D68*100,"")</f>
        <v/>
      </c>
      <c r="E147" s="23" t="str">
        <f t="shared" si="144"/>
        <v/>
      </c>
      <c r="F147" s="23" t="str">
        <f t="shared" si="144"/>
        <v/>
      </c>
      <c r="G147" s="23" t="str">
        <f t="shared" si="144"/>
        <v/>
      </c>
      <c r="H147" s="23" t="str">
        <f t="shared" si="144"/>
        <v/>
      </c>
      <c r="I147" s="23" t="str">
        <f t="shared" si="144"/>
        <v/>
      </c>
      <c r="J147" s="23" t="str">
        <f t="shared" si="144"/>
        <v/>
      </c>
      <c r="K147" s="23" t="str">
        <f t="shared" si="144"/>
        <v/>
      </c>
      <c r="L147" s="23" t="str">
        <f t="shared" si="144"/>
        <v/>
      </c>
      <c r="M147" s="23" t="str">
        <f t="shared" si="144"/>
        <v/>
      </c>
      <c r="N147" s="23" t="str">
        <f t="shared" si="144"/>
        <v/>
      </c>
      <c r="O147" s="23" t="str">
        <f t="shared" si="144"/>
        <v/>
      </c>
      <c r="P147" s="23" t="str">
        <f t="shared" si="144"/>
        <v/>
      </c>
      <c r="Q147" s="23" t="str">
        <f t="shared" si="144"/>
        <v/>
      </c>
      <c r="R147" s="23" t="str">
        <f t="shared" si="144"/>
        <v/>
      </c>
      <c r="S147" s="23" t="str">
        <f t="shared" si="144"/>
        <v/>
      </c>
      <c r="T147" s="23">
        <f t="shared" si="144"/>
        <v>100</v>
      </c>
      <c r="U147" s="23">
        <f t="shared" si="144"/>
        <v>103.09906423058841</v>
      </c>
      <c r="V147" s="23">
        <f t="shared" si="144"/>
        <v>106.36025396649028</v>
      </c>
      <c r="W147" s="23">
        <f t="shared" si="144"/>
        <v>94.228424444317398</v>
      </c>
      <c r="X147" s="23">
        <f t="shared" si="144"/>
        <v>92.60897229233197</v>
      </c>
      <c r="Y147" s="23">
        <f t="shared" ref="Y147:Z147" si="145">IFERROR(Y29/Y68*100,"")</f>
        <v>92.488909074385276</v>
      </c>
      <c r="Z147" s="23">
        <f t="shared" si="145"/>
        <v>91.938029742237887</v>
      </c>
      <c r="AA147" s="23">
        <f t="shared" ref="AA147" si="146">IFERROR(AA29/AA68*100,"")</f>
        <v>100.55512101849833</v>
      </c>
    </row>
    <row r="148" spans="2:27" s="58" customFormat="1" ht="15" customHeight="1" x14ac:dyDescent="0.4">
      <c r="B148" s="61" t="s">
        <v>181</v>
      </c>
      <c r="C148" s="13" t="s">
        <v>164</v>
      </c>
      <c r="D148" s="11" t="str">
        <f t="shared" ref="D148:X148" si="147">IFERROR(D30/D69*100,"")</f>
        <v/>
      </c>
      <c r="E148" s="11" t="str">
        <f t="shared" si="147"/>
        <v/>
      </c>
      <c r="F148" s="11" t="str">
        <f t="shared" si="147"/>
        <v/>
      </c>
      <c r="G148" s="11" t="str">
        <f t="shared" si="147"/>
        <v/>
      </c>
      <c r="H148" s="11" t="str">
        <f t="shared" si="147"/>
        <v/>
      </c>
      <c r="I148" s="11" t="str">
        <f t="shared" si="147"/>
        <v/>
      </c>
      <c r="J148" s="11" t="str">
        <f t="shared" si="147"/>
        <v/>
      </c>
      <c r="K148" s="11" t="str">
        <f t="shared" si="147"/>
        <v/>
      </c>
      <c r="L148" s="11" t="str">
        <f t="shared" si="147"/>
        <v/>
      </c>
      <c r="M148" s="11" t="str">
        <f t="shared" si="147"/>
        <v/>
      </c>
      <c r="N148" s="11" t="str">
        <f t="shared" si="147"/>
        <v/>
      </c>
      <c r="O148" s="11" t="str">
        <f t="shared" si="147"/>
        <v/>
      </c>
      <c r="P148" s="11" t="str">
        <f t="shared" si="147"/>
        <v/>
      </c>
      <c r="Q148" s="11" t="str">
        <f t="shared" si="147"/>
        <v/>
      </c>
      <c r="R148" s="11" t="str">
        <f t="shared" si="147"/>
        <v/>
      </c>
      <c r="S148" s="11" t="str">
        <f t="shared" si="147"/>
        <v/>
      </c>
      <c r="T148" s="11">
        <f t="shared" si="147"/>
        <v>100</v>
      </c>
      <c r="U148" s="11">
        <f t="shared" si="147"/>
        <v>140.63373894641373</v>
      </c>
      <c r="V148" s="11">
        <f t="shared" si="147"/>
        <v>127.97708678802266</v>
      </c>
      <c r="W148" s="11">
        <f t="shared" si="147"/>
        <v>126.93692240716624</v>
      </c>
      <c r="X148" s="11">
        <f t="shared" si="147"/>
        <v>125.06651881954254</v>
      </c>
      <c r="Y148" s="11">
        <f t="shared" ref="Y148:Z148" si="148">IFERROR(Y30/Y69*100,"")</f>
        <v>124.83644311047595</v>
      </c>
      <c r="Z148" s="11">
        <f t="shared" si="148"/>
        <v>125.92661044930958</v>
      </c>
      <c r="AA148" s="11">
        <f t="shared" ref="AA148" si="149">IFERROR(AA30/AA69*100,"")</f>
        <v>133.57533403576076</v>
      </c>
    </row>
    <row r="149" spans="2:27" s="58" customFormat="1" ht="15" customHeight="1" x14ac:dyDescent="0.4">
      <c r="B149" s="61" t="s">
        <v>182</v>
      </c>
      <c r="C149" s="13" t="s">
        <v>165</v>
      </c>
      <c r="D149" s="11" t="str">
        <f t="shared" ref="D149:X149" si="150">IFERROR(D31/D70*100,"")</f>
        <v/>
      </c>
      <c r="E149" s="11" t="str">
        <f t="shared" si="150"/>
        <v/>
      </c>
      <c r="F149" s="11" t="str">
        <f t="shared" si="150"/>
        <v/>
      </c>
      <c r="G149" s="11" t="str">
        <f t="shared" si="150"/>
        <v/>
      </c>
      <c r="H149" s="11" t="str">
        <f t="shared" si="150"/>
        <v/>
      </c>
      <c r="I149" s="11" t="str">
        <f t="shared" si="150"/>
        <v/>
      </c>
      <c r="J149" s="11" t="str">
        <f t="shared" si="150"/>
        <v/>
      </c>
      <c r="K149" s="11" t="str">
        <f t="shared" si="150"/>
        <v/>
      </c>
      <c r="L149" s="11" t="str">
        <f t="shared" si="150"/>
        <v/>
      </c>
      <c r="M149" s="11" t="str">
        <f t="shared" si="150"/>
        <v/>
      </c>
      <c r="N149" s="11" t="str">
        <f t="shared" si="150"/>
        <v/>
      </c>
      <c r="O149" s="11" t="str">
        <f t="shared" si="150"/>
        <v/>
      </c>
      <c r="P149" s="11" t="str">
        <f t="shared" si="150"/>
        <v/>
      </c>
      <c r="Q149" s="11" t="str">
        <f t="shared" si="150"/>
        <v/>
      </c>
      <c r="R149" s="11" t="str">
        <f t="shared" si="150"/>
        <v/>
      </c>
      <c r="S149" s="11" t="str">
        <f t="shared" si="150"/>
        <v/>
      </c>
      <c r="T149" s="11">
        <f t="shared" si="150"/>
        <v>100</v>
      </c>
      <c r="U149" s="11">
        <f t="shared" si="150"/>
        <v>96.005331807301232</v>
      </c>
      <c r="V149" s="11">
        <f t="shared" si="150"/>
        <v>94.885720966060745</v>
      </c>
      <c r="W149" s="11">
        <f t="shared" si="150"/>
        <v>94.216479644917015</v>
      </c>
      <c r="X149" s="11">
        <f t="shared" si="150"/>
        <v>91.533082884873835</v>
      </c>
      <c r="Y149" s="11">
        <f t="shared" ref="Y149:Z149" si="151">IFERROR(Y31/Y70*100,"")</f>
        <v>94.311219428642943</v>
      </c>
      <c r="Z149" s="11">
        <f t="shared" si="151"/>
        <v>94.298808108266769</v>
      </c>
      <c r="AA149" s="11">
        <f t="shared" ref="AA149" si="152">IFERROR(AA31/AA70*100,"")</f>
        <v>98.968908539485824</v>
      </c>
    </row>
    <row r="150" spans="2:27" s="58" customFormat="1" ht="15" customHeight="1" x14ac:dyDescent="0.4">
      <c r="B150" s="61" t="s">
        <v>183</v>
      </c>
      <c r="C150" s="13" t="s">
        <v>119</v>
      </c>
      <c r="D150" s="11" t="str">
        <f t="shared" ref="D150:X150" si="153">IFERROR(D32/D71*100,"")</f>
        <v/>
      </c>
      <c r="E150" s="11" t="str">
        <f t="shared" si="153"/>
        <v/>
      </c>
      <c r="F150" s="11" t="str">
        <f t="shared" si="153"/>
        <v/>
      </c>
      <c r="G150" s="11" t="str">
        <f t="shared" si="153"/>
        <v/>
      </c>
      <c r="H150" s="11" t="str">
        <f t="shared" si="153"/>
        <v/>
      </c>
      <c r="I150" s="11" t="str">
        <f t="shared" si="153"/>
        <v/>
      </c>
      <c r="J150" s="11" t="str">
        <f t="shared" si="153"/>
        <v/>
      </c>
      <c r="K150" s="11" t="str">
        <f t="shared" si="153"/>
        <v/>
      </c>
      <c r="L150" s="11" t="str">
        <f t="shared" si="153"/>
        <v/>
      </c>
      <c r="M150" s="11" t="str">
        <f t="shared" si="153"/>
        <v/>
      </c>
      <c r="N150" s="11" t="str">
        <f t="shared" si="153"/>
        <v/>
      </c>
      <c r="O150" s="11" t="str">
        <f t="shared" si="153"/>
        <v/>
      </c>
      <c r="P150" s="11" t="str">
        <f t="shared" si="153"/>
        <v/>
      </c>
      <c r="Q150" s="11" t="str">
        <f t="shared" si="153"/>
        <v/>
      </c>
      <c r="R150" s="11" t="str">
        <f t="shared" si="153"/>
        <v/>
      </c>
      <c r="S150" s="11" t="str">
        <f t="shared" si="153"/>
        <v/>
      </c>
      <c r="T150" s="11">
        <f t="shared" si="153"/>
        <v>100</v>
      </c>
      <c r="U150" s="11">
        <f t="shared" si="153"/>
        <v>99.611725878470196</v>
      </c>
      <c r="V150" s="11">
        <f t="shared" si="153"/>
        <v>107.34914963242311</v>
      </c>
      <c r="W150" s="11">
        <f t="shared" si="153"/>
        <v>88.626501686352441</v>
      </c>
      <c r="X150" s="11">
        <f t="shared" si="153"/>
        <v>87.806202848024853</v>
      </c>
      <c r="Y150" s="11">
        <f t="shared" ref="Y150:Z150" si="154">IFERROR(Y32/Y71*100,"")</f>
        <v>86.738343759515558</v>
      </c>
      <c r="Z150" s="11">
        <f t="shared" si="154"/>
        <v>85.830829629994781</v>
      </c>
      <c r="AA150" s="11">
        <f t="shared" ref="AA150" si="155">IFERROR(AA32/AA71*100,"")</f>
        <v>96.310452294600594</v>
      </c>
    </row>
    <row r="151" spans="2:27" s="65" customFormat="1" ht="15" customHeight="1" x14ac:dyDescent="0.5">
      <c r="B151" s="64" t="s">
        <v>79</v>
      </c>
      <c r="C151" s="20" t="s">
        <v>166</v>
      </c>
      <c r="D151" s="23" t="str">
        <f t="shared" ref="D151:X151" si="156">IFERROR(D33/D72*100,"")</f>
        <v/>
      </c>
      <c r="E151" s="23" t="str">
        <f t="shared" si="156"/>
        <v/>
      </c>
      <c r="F151" s="23" t="str">
        <f t="shared" si="156"/>
        <v/>
      </c>
      <c r="G151" s="23" t="str">
        <f t="shared" si="156"/>
        <v/>
      </c>
      <c r="H151" s="23" t="str">
        <f t="shared" si="156"/>
        <v/>
      </c>
      <c r="I151" s="23" t="str">
        <f t="shared" si="156"/>
        <v/>
      </c>
      <c r="J151" s="23" t="str">
        <f t="shared" si="156"/>
        <v/>
      </c>
      <c r="K151" s="23" t="str">
        <f t="shared" si="156"/>
        <v/>
      </c>
      <c r="L151" s="23" t="str">
        <f t="shared" si="156"/>
        <v/>
      </c>
      <c r="M151" s="23" t="str">
        <f t="shared" si="156"/>
        <v/>
      </c>
      <c r="N151" s="23" t="str">
        <f t="shared" si="156"/>
        <v/>
      </c>
      <c r="O151" s="23" t="str">
        <f t="shared" si="156"/>
        <v/>
      </c>
      <c r="P151" s="23" t="str">
        <f t="shared" si="156"/>
        <v/>
      </c>
      <c r="Q151" s="23" t="str">
        <f t="shared" si="156"/>
        <v/>
      </c>
      <c r="R151" s="23" t="str">
        <f t="shared" si="156"/>
        <v/>
      </c>
      <c r="S151" s="23" t="str">
        <f t="shared" si="156"/>
        <v/>
      </c>
      <c r="T151" s="23">
        <f t="shared" si="156"/>
        <v>100</v>
      </c>
      <c r="U151" s="23">
        <f t="shared" si="156"/>
        <v>102.32703144668886</v>
      </c>
      <c r="V151" s="23">
        <f t="shared" si="156"/>
        <v>98.397274143315698</v>
      </c>
      <c r="W151" s="23">
        <f t="shared" si="156"/>
        <v>101.88059250741705</v>
      </c>
      <c r="X151" s="23">
        <f t="shared" si="156"/>
        <v>96.78748815063129</v>
      </c>
      <c r="Y151" s="23">
        <f t="shared" ref="Y151:Z151" si="157">IFERROR(Y33/Y72*100,"")</f>
        <v>100.23742570212401</v>
      </c>
      <c r="Z151" s="23">
        <f t="shared" si="157"/>
        <v>99.154867947773937</v>
      </c>
      <c r="AA151" s="23">
        <f t="shared" ref="AA151" si="158">IFERROR(AA33/AA72*100,"")</f>
        <v>104.35121323359613</v>
      </c>
    </row>
    <row r="152" spans="2:27" s="63" customFormat="1" ht="15" customHeight="1" x14ac:dyDescent="0.5">
      <c r="B152" s="62" t="s">
        <v>84</v>
      </c>
      <c r="C152" s="18" t="s">
        <v>167</v>
      </c>
      <c r="D152" s="22" t="str">
        <f t="shared" ref="D152:X152" si="159">IFERROR(D34/D73*100,"")</f>
        <v/>
      </c>
      <c r="E152" s="22" t="str">
        <f t="shared" si="159"/>
        <v/>
      </c>
      <c r="F152" s="22" t="str">
        <f t="shared" si="159"/>
        <v/>
      </c>
      <c r="G152" s="22" t="str">
        <f t="shared" si="159"/>
        <v/>
      </c>
      <c r="H152" s="22" t="str">
        <f t="shared" si="159"/>
        <v/>
      </c>
      <c r="I152" s="22" t="str">
        <f t="shared" si="159"/>
        <v/>
      </c>
      <c r="J152" s="22" t="str">
        <f t="shared" si="159"/>
        <v/>
      </c>
      <c r="K152" s="22" t="str">
        <f t="shared" si="159"/>
        <v/>
      </c>
      <c r="L152" s="22" t="str">
        <f t="shared" si="159"/>
        <v/>
      </c>
      <c r="M152" s="22" t="str">
        <f t="shared" si="159"/>
        <v/>
      </c>
      <c r="N152" s="22" t="str">
        <f t="shared" si="159"/>
        <v/>
      </c>
      <c r="O152" s="22" t="str">
        <f t="shared" si="159"/>
        <v/>
      </c>
      <c r="P152" s="22" t="str">
        <f t="shared" si="159"/>
        <v/>
      </c>
      <c r="Q152" s="22" t="str">
        <f t="shared" si="159"/>
        <v/>
      </c>
      <c r="R152" s="22" t="str">
        <f t="shared" si="159"/>
        <v/>
      </c>
      <c r="S152" s="22" t="str">
        <f t="shared" si="159"/>
        <v/>
      </c>
      <c r="T152" s="22">
        <f t="shared" si="159"/>
        <v>100</v>
      </c>
      <c r="U152" s="22">
        <f t="shared" si="159"/>
        <v>104.71293137200067</v>
      </c>
      <c r="V152" s="22">
        <f t="shared" si="159"/>
        <v>106.27222311223055</v>
      </c>
      <c r="W152" s="22">
        <f t="shared" si="159"/>
        <v>106.52735397302386</v>
      </c>
      <c r="X152" s="22">
        <f t="shared" si="159"/>
        <v>108.64609428050744</v>
      </c>
      <c r="Y152" s="22">
        <f t="shared" ref="Y152:Z152" si="160">IFERROR(Y34/Y73*100,"")</f>
        <v>97.308128694087486</v>
      </c>
      <c r="Z152" s="22">
        <f t="shared" si="160"/>
        <v>98.644817262451866</v>
      </c>
      <c r="AA152" s="22">
        <f t="shared" ref="AA152" si="161">IFERROR(AA34/AA73*100,"")</f>
        <v>99.573588082752067</v>
      </c>
    </row>
    <row r="153" spans="2:27" s="65" customFormat="1" ht="15" customHeight="1" x14ac:dyDescent="0.5">
      <c r="B153" s="64" t="s">
        <v>184</v>
      </c>
      <c r="C153" s="20" t="s">
        <v>168</v>
      </c>
      <c r="D153" s="23" t="str">
        <f t="shared" ref="D153:X153" si="162">IFERROR(D35/D74*100,"")</f>
        <v/>
      </c>
      <c r="E153" s="23" t="str">
        <f t="shared" si="162"/>
        <v/>
      </c>
      <c r="F153" s="23" t="str">
        <f t="shared" si="162"/>
        <v/>
      </c>
      <c r="G153" s="23" t="str">
        <f t="shared" si="162"/>
        <v/>
      </c>
      <c r="H153" s="23" t="str">
        <f t="shared" si="162"/>
        <v/>
      </c>
      <c r="I153" s="23" t="str">
        <f t="shared" si="162"/>
        <v/>
      </c>
      <c r="J153" s="23" t="str">
        <f t="shared" si="162"/>
        <v/>
      </c>
      <c r="K153" s="23" t="str">
        <f t="shared" si="162"/>
        <v/>
      </c>
      <c r="L153" s="23" t="str">
        <f t="shared" si="162"/>
        <v/>
      </c>
      <c r="M153" s="23" t="str">
        <f t="shared" si="162"/>
        <v/>
      </c>
      <c r="N153" s="23" t="str">
        <f t="shared" si="162"/>
        <v/>
      </c>
      <c r="O153" s="23" t="str">
        <f t="shared" si="162"/>
        <v/>
      </c>
      <c r="P153" s="23" t="str">
        <f t="shared" si="162"/>
        <v/>
      </c>
      <c r="Q153" s="23" t="str">
        <f t="shared" si="162"/>
        <v/>
      </c>
      <c r="R153" s="23" t="str">
        <f t="shared" si="162"/>
        <v/>
      </c>
      <c r="S153" s="23" t="str">
        <f t="shared" si="162"/>
        <v/>
      </c>
      <c r="T153" s="23">
        <f t="shared" si="162"/>
        <v>100</v>
      </c>
      <c r="U153" s="23">
        <f t="shared" si="162"/>
        <v>100.31276778063412</v>
      </c>
      <c r="V153" s="23">
        <f t="shared" si="162"/>
        <v>100.22475713978105</v>
      </c>
      <c r="W153" s="23">
        <f t="shared" si="162"/>
        <v>102.0678695667663</v>
      </c>
      <c r="X153" s="23">
        <f t="shared" si="162"/>
        <v>102.29999687023637</v>
      </c>
      <c r="Y153" s="23">
        <f t="shared" ref="Y153:Z153" si="163">IFERROR(Y35/Y74*100,"")</f>
        <v>106.4918522686922</v>
      </c>
      <c r="Z153" s="23">
        <f t="shared" si="163"/>
        <v>107.55281767304632</v>
      </c>
      <c r="AA153" s="23">
        <f t="shared" ref="AA153" si="164">IFERROR(AA35/AA74*100,"")</f>
        <v>123.14356932716919</v>
      </c>
    </row>
    <row r="154" spans="2:27" s="65" customFormat="1" ht="15" customHeight="1" x14ac:dyDescent="0.5">
      <c r="B154" s="64" t="s">
        <v>185</v>
      </c>
      <c r="C154" s="20" t="s">
        <v>74</v>
      </c>
      <c r="D154" s="23" t="str">
        <f t="shared" ref="D154:X154" si="165">IFERROR(D36/D75*100,"")</f>
        <v/>
      </c>
      <c r="E154" s="23" t="str">
        <f t="shared" si="165"/>
        <v/>
      </c>
      <c r="F154" s="23" t="str">
        <f t="shared" si="165"/>
        <v/>
      </c>
      <c r="G154" s="23" t="str">
        <f t="shared" si="165"/>
        <v/>
      </c>
      <c r="H154" s="23" t="str">
        <f t="shared" si="165"/>
        <v/>
      </c>
      <c r="I154" s="23" t="str">
        <f t="shared" si="165"/>
        <v/>
      </c>
      <c r="J154" s="23" t="str">
        <f t="shared" si="165"/>
        <v/>
      </c>
      <c r="K154" s="23" t="str">
        <f t="shared" si="165"/>
        <v/>
      </c>
      <c r="L154" s="23" t="str">
        <f t="shared" si="165"/>
        <v/>
      </c>
      <c r="M154" s="23" t="str">
        <f t="shared" si="165"/>
        <v/>
      </c>
      <c r="N154" s="23" t="str">
        <f t="shared" si="165"/>
        <v/>
      </c>
      <c r="O154" s="23" t="str">
        <f t="shared" si="165"/>
        <v/>
      </c>
      <c r="P154" s="23" t="str">
        <f t="shared" si="165"/>
        <v/>
      </c>
      <c r="Q154" s="23" t="str">
        <f t="shared" si="165"/>
        <v/>
      </c>
      <c r="R154" s="23" t="str">
        <f t="shared" si="165"/>
        <v/>
      </c>
      <c r="S154" s="23" t="str">
        <f t="shared" si="165"/>
        <v/>
      </c>
      <c r="T154" s="23">
        <f t="shared" si="165"/>
        <v>100</v>
      </c>
      <c r="U154" s="23">
        <f t="shared" si="165"/>
        <v>101.30320518030832</v>
      </c>
      <c r="V154" s="23">
        <f t="shared" si="165"/>
        <v>104.03735153598552</v>
      </c>
      <c r="W154" s="23">
        <f t="shared" si="165"/>
        <v>104.41203379981636</v>
      </c>
      <c r="X154" s="23">
        <f t="shared" si="165"/>
        <v>103.85298508402283</v>
      </c>
      <c r="Y154" s="23">
        <f t="shared" ref="Y154:Z154" si="166">IFERROR(Y36/Y75*100,"")</f>
        <v>63.812720339374096</v>
      </c>
      <c r="Z154" s="23">
        <f t="shared" si="166"/>
        <v>66.094510114583784</v>
      </c>
      <c r="AA154" s="23">
        <f t="shared" ref="AA154" si="167">IFERROR(AA36/AA75*100,"")</f>
        <v>64.052011372451332</v>
      </c>
    </row>
    <row r="155" spans="2:27" s="65" customFormat="1" ht="15" customHeight="1" x14ac:dyDescent="0.5">
      <c r="B155" s="64" t="s">
        <v>186</v>
      </c>
      <c r="C155" s="20" t="s">
        <v>169</v>
      </c>
      <c r="D155" s="23" t="str">
        <f t="shared" ref="D155:X155" si="168">IFERROR(D37/D76*100,"")</f>
        <v/>
      </c>
      <c r="E155" s="23" t="str">
        <f t="shared" si="168"/>
        <v/>
      </c>
      <c r="F155" s="23" t="str">
        <f t="shared" si="168"/>
        <v/>
      </c>
      <c r="G155" s="23" t="str">
        <f t="shared" si="168"/>
        <v/>
      </c>
      <c r="H155" s="23" t="str">
        <f t="shared" si="168"/>
        <v/>
      </c>
      <c r="I155" s="23" t="str">
        <f t="shared" si="168"/>
        <v/>
      </c>
      <c r="J155" s="23" t="str">
        <f t="shared" si="168"/>
        <v/>
      </c>
      <c r="K155" s="23" t="str">
        <f t="shared" si="168"/>
        <v/>
      </c>
      <c r="L155" s="23" t="str">
        <f t="shared" si="168"/>
        <v/>
      </c>
      <c r="M155" s="23" t="str">
        <f t="shared" si="168"/>
        <v/>
      </c>
      <c r="N155" s="23" t="str">
        <f t="shared" si="168"/>
        <v/>
      </c>
      <c r="O155" s="23" t="str">
        <f t="shared" si="168"/>
        <v/>
      </c>
      <c r="P155" s="23" t="str">
        <f t="shared" si="168"/>
        <v/>
      </c>
      <c r="Q155" s="23" t="str">
        <f t="shared" si="168"/>
        <v/>
      </c>
      <c r="R155" s="23" t="str">
        <f t="shared" si="168"/>
        <v/>
      </c>
      <c r="S155" s="23" t="str">
        <f t="shared" si="168"/>
        <v/>
      </c>
      <c r="T155" s="23">
        <f t="shared" si="168"/>
        <v>100</v>
      </c>
      <c r="U155" s="23">
        <f t="shared" si="168"/>
        <v>114.7410733913262</v>
      </c>
      <c r="V155" s="23">
        <f t="shared" si="168"/>
        <v>116.56630117679269</v>
      </c>
      <c r="W155" s="23">
        <f t="shared" si="168"/>
        <v>118.5084919812694</v>
      </c>
      <c r="X155" s="23">
        <f t="shared" si="168"/>
        <v>115.78261528707507</v>
      </c>
      <c r="Y155" s="23">
        <f t="shared" ref="Y155:Z155" si="169">IFERROR(Y37/Y76*100,"")</f>
        <v>112.95319680845853</v>
      </c>
      <c r="Z155" s="23">
        <f t="shared" si="169"/>
        <v>112.00244870374196</v>
      </c>
      <c r="AA155" s="23">
        <f t="shared" ref="AA155" si="170">IFERROR(AA37/AA76*100,"")</f>
        <v>112.29261449145693</v>
      </c>
    </row>
    <row r="156" spans="2:27" s="65" customFormat="1" ht="15" customHeight="1" x14ac:dyDescent="0.5">
      <c r="B156" s="64" t="s">
        <v>187</v>
      </c>
      <c r="C156" s="20" t="s">
        <v>170</v>
      </c>
      <c r="D156" s="23" t="str">
        <f t="shared" ref="D156:X156" si="171">IFERROR(D38/D77*100,"")</f>
        <v/>
      </c>
      <c r="E156" s="23" t="str">
        <f t="shared" si="171"/>
        <v/>
      </c>
      <c r="F156" s="23" t="str">
        <f t="shared" si="171"/>
        <v/>
      </c>
      <c r="G156" s="23" t="str">
        <f t="shared" si="171"/>
        <v/>
      </c>
      <c r="H156" s="23" t="str">
        <f t="shared" si="171"/>
        <v/>
      </c>
      <c r="I156" s="23" t="str">
        <f t="shared" si="171"/>
        <v/>
      </c>
      <c r="J156" s="23" t="str">
        <f t="shared" si="171"/>
        <v/>
      </c>
      <c r="K156" s="23" t="str">
        <f t="shared" si="171"/>
        <v/>
      </c>
      <c r="L156" s="23" t="str">
        <f t="shared" si="171"/>
        <v/>
      </c>
      <c r="M156" s="23" t="str">
        <f t="shared" si="171"/>
        <v/>
      </c>
      <c r="N156" s="23" t="str">
        <f t="shared" si="171"/>
        <v/>
      </c>
      <c r="O156" s="23" t="str">
        <f t="shared" si="171"/>
        <v/>
      </c>
      <c r="P156" s="23" t="str">
        <f t="shared" si="171"/>
        <v/>
      </c>
      <c r="Q156" s="23" t="str">
        <f t="shared" si="171"/>
        <v/>
      </c>
      <c r="R156" s="23" t="str">
        <f t="shared" si="171"/>
        <v/>
      </c>
      <c r="S156" s="23" t="str">
        <f t="shared" si="171"/>
        <v/>
      </c>
      <c r="T156" s="23">
        <f t="shared" si="171"/>
        <v>100</v>
      </c>
      <c r="U156" s="23">
        <f t="shared" si="171"/>
        <v>105.14492753623188</v>
      </c>
      <c r="V156" s="23">
        <f t="shared" si="171"/>
        <v>105.81894658654647</v>
      </c>
      <c r="W156" s="23">
        <f t="shared" si="171"/>
        <v>105.22162027111352</v>
      </c>
      <c r="X156" s="23">
        <f t="shared" si="171"/>
        <v>116.1825232533715</v>
      </c>
      <c r="Y156" s="23">
        <f t="shared" ref="Y156:Z156" si="172">IFERROR(Y38/Y77*100,"")</f>
        <v>155.18526421357376</v>
      </c>
      <c r="Z156" s="23">
        <f t="shared" si="172"/>
        <v>143.99860821573796</v>
      </c>
      <c r="AA156" s="23">
        <f t="shared" ref="AA156" si="173">IFERROR(AA38/AA77*100,"")</f>
        <v>136.68172933092265</v>
      </c>
    </row>
    <row r="157" spans="2:27" s="68" customFormat="1" ht="15" customHeight="1" thickBot="1" x14ac:dyDescent="0.45">
      <c r="B157" s="86" t="s">
        <v>112</v>
      </c>
      <c r="C157" s="100" t="s">
        <v>83</v>
      </c>
      <c r="D157" s="101" t="str">
        <f t="shared" ref="D157:X157" si="174">IFERROR(D39/D78*100,"")</f>
        <v/>
      </c>
      <c r="E157" s="101" t="str">
        <f t="shared" si="174"/>
        <v/>
      </c>
      <c r="F157" s="101" t="str">
        <f t="shared" si="174"/>
        <v/>
      </c>
      <c r="G157" s="101" t="str">
        <f t="shared" si="174"/>
        <v/>
      </c>
      <c r="H157" s="101" t="str">
        <f t="shared" si="174"/>
        <v/>
      </c>
      <c r="I157" s="101" t="str">
        <f t="shared" si="174"/>
        <v/>
      </c>
      <c r="J157" s="101" t="str">
        <f t="shared" si="174"/>
        <v/>
      </c>
      <c r="K157" s="101" t="str">
        <f t="shared" si="174"/>
        <v/>
      </c>
      <c r="L157" s="101" t="str">
        <f t="shared" si="174"/>
        <v/>
      </c>
      <c r="M157" s="101" t="str">
        <f t="shared" si="174"/>
        <v/>
      </c>
      <c r="N157" s="101" t="str">
        <f t="shared" si="174"/>
        <v/>
      </c>
      <c r="O157" s="101" t="str">
        <f t="shared" si="174"/>
        <v/>
      </c>
      <c r="P157" s="101" t="str">
        <f t="shared" si="174"/>
        <v/>
      </c>
      <c r="Q157" s="101" t="str">
        <f t="shared" si="174"/>
        <v/>
      </c>
      <c r="R157" s="101" t="str">
        <f t="shared" si="174"/>
        <v/>
      </c>
      <c r="S157" s="101" t="str">
        <f t="shared" si="174"/>
        <v/>
      </c>
      <c r="T157" s="101">
        <f t="shared" si="174"/>
        <v>100</v>
      </c>
      <c r="U157" s="102">
        <f t="shared" si="174"/>
        <v>76.57454874066002</v>
      </c>
      <c r="V157" s="102">
        <f t="shared" si="174"/>
        <v>75.32142235605086</v>
      </c>
      <c r="W157" s="102">
        <f t="shared" si="174"/>
        <v>63.718720818792029</v>
      </c>
      <c r="X157" s="102">
        <f t="shared" si="174"/>
        <v>25.026181624488036</v>
      </c>
      <c r="Y157" s="102">
        <f t="shared" ref="Y157:Z157" si="175">IFERROR(Y39/Y78*100,"")</f>
        <v>-60.004612197318117</v>
      </c>
      <c r="Z157" s="102">
        <f t="shared" si="175"/>
        <v>-96.729621079876594</v>
      </c>
      <c r="AA157" s="102">
        <f t="shared" ref="AA157" si="176">IFERROR(AA39/AA78*100,"")</f>
        <v>73.092809794262863</v>
      </c>
    </row>
    <row r="158" spans="2:27" ht="15" customHeight="1" thickTop="1" x14ac:dyDescent="0.45"/>
    <row r="160" spans="2:27" ht="15" customHeight="1" x14ac:dyDescent="0.5">
      <c r="B160" s="64"/>
      <c r="C160" s="62" t="s">
        <v>386</v>
      </c>
      <c r="D160" s="62"/>
      <c r="E160" s="64"/>
      <c r="F160" s="64"/>
      <c r="G160" s="64"/>
      <c r="H160" s="64"/>
      <c r="I160" s="64"/>
      <c r="J160" s="64"/>
      <c r="K160" s="64"/>
      <c r="L160" s="64"/>
      <c r="M160" s="64"/>
      <c r="N160" s="64"/>
      <c r="O160" s="64"/>
      <c r="P160" s="64"/>
      <c r="Q160" s="64"/>
      <c r="R160" s="64"/>
      <c r="S160" s="64"/>
      <c r="T160" s="64"/>
      <c r="U160" s="64"/>
      <c r="V160" s="64"/>
      <c r="W160" s="64"/>
      <c r="X160" s="64"/>
      <c r="Y160" s="64"/>
      <c r="Z160" s="64"/>
      <c r="AA160" s="64"/>
    </row>
    <row r="161" spans="1:27" ht="15" customHeight="1" x14ac:dyDescent="0.5">
      <c r="B161" s="64"/>
      <c r="C161" s="62" t="s">
        <v>382</v>
      </c>
      <c r="D161" s="62"/>
      <c r="E161" s="64"/>
      <c r="F161" s="64"/>
      <c r="G161" s="64"/>
      <c r="H161" s="64"/>
      <c r="I161" s="64"/>
      <c r="J161" s="64"/>
      <c r="K161" s="64"/>
      <c r="L161" s="64"/>
      <c r="M161" s="64"/>
      <c r="N161" s="64"/>
      <c r="O161" s="64"/>
      <c r="P161" s="64"/>
      <c r="Q161" s="64"/>
      <c r="R161" s="64"/>
      <c r="S161" s="64"/>
      <c r="T161" s="64"/>
      <c r="U161" s="64"/>
      <c r="V161" s="64"/>
      <c r="W161" s="64"/>
      <c r="X161" s="64"/>
      <c r="Y161" s="64"/>
      <c r="Z161" s="64"/>
      <c r="AA161" s="64"/>
    </row>
    <row r="162" spans="1:27" s="96" customFormat="1" ht="15" customHeight="1" thickBot="1" x14ac:dyDescent="0.5">
      <c r="B162" s="79"/>
      <c r="C162" s="95" t="s">
        <v>447</v>
      </c>
      <c r="D162" s="99">
        <v>1999</v>
      </c>
      <c r="E162" s="99">
        <f t="shared" ref="E162:X162" si="177">+D162+1</f>
        <v>2000</v>
      </c>
      <c r="F162" s="99">
        <f t="shared" si="177"/>
        <v>2001</v>
      </c>
      <c r="G162" s="99">
        <f t="shared" si="177"/>
        <v>2002</v>
      </c>
      <c r="H162" s="99">
        <f t="shared" si="177"/>
        <v>2003</v>
      </c>
      <c r="I162" s="99">
        <f t="shared" si="177"/>
        <v>2004</v>
      </c>
      <c r="J162" s="99">
        <f t="shared" si="177"/>
        <v>2005</v>
      </c>
      <c r="K162" s="99">
        <f t="shared" si="177"/>
        <v>2006</v>
      </c>
      <c r="L162" s="99">
        <f t="shared" si="177"/>
        <v>2007</v>
      </c>
      <c r="M162" s="99">
        <f t="shared" si="177"/>
        <v>2008</v>
      </c>
      <c r="N162" s="99">
        <f t="shared" si="177"/>
        <v>2009</v>
      </c>
      <c r="O162" s="99">
        <f t="shared" si="177"/>
        <v>2010</v>
      </c>
      <c r="P162" s="99">
        <f t="shared" si="177"/>
        <v>2011</v>
      </c>
      <c r="Q162" s="99">
        <f t="shared" si="177"/>
        <v>2012</v>
      </c>
      <c r="R162" s="99">
        <f t="shared" si="177"/>
        <v>2013</v>
      </c>
      <c r="S162" s="99">
        <f t="shared" si="177"/>
        <v>2014</v>
      </c>
      <c r="T162" s="99">
        <f t="shared" si="177"/>
        <v>2015</v>
      </c>
      <c r="U162" s="99">
        <f t="shared" si="177"/>
        <v>2016</v>
      </c>
      <c r="V162" s="99">
        <f t="shared" si="177"/>
        <v>2017</v>
      </c>
      <c r="W162" s="99">
        <f t="shared" si="177"/>
        <v>2018</v>
      </c>
      <c r="X162" s="99">
        <f t="shared" si="177"/>
        <v>2019</v>
      </c>
      <c r="Y162" s="99">
        <f t="shared" ref="Y162:AA162" si="178">+X162+1</f>
        <v>2020</v>
      </c>
      <c r="Z162" s="99">
        <f t="shared" si="178"/>
        <v>2021</v>
      </c>
      <c r="AA162" s="99">
        <f t="shared" si="178"/>
        <v>2022</v>
      </c>
    </row>
    <row r="163" spans="1:27" ht="15" customHeight="1" thickTop="1" x14ac:dyDescent="0.5">
      <c r="A163" s="68"/>
      <c r="B163" s="96" t="s">
        <v>0</v>
      </c>
      <c r="C163" s="96" t="s">
        <v>1</v>
      </c>
      <c r="D163" s="67"/>
      <c r="E163" s="64"/>
      <c r="F163" s="64"/>
      <c r="G163" s="64"/>
      <c r="H163" s="64"/>
      <c r="I163" s="64"/>
      <c r="J163" s="64"/>
      <c r="K163" s="64"/>
      <c r="L163" s="64"/>
      <c r="M163" s="64"/>
      <c r="N163" s="64"/>
      <c r="O163" s="64"/>
      <c r="P163" s="64"/>
      <c r="Q163" s="64"/>
      <c r="R163" s="64"/>
      <c r="S163" s="64"/>
      <c r="T163" s="64"/>
      <c r="U163" s="64"/>
      <c r="V163" s="64"/>
      <c r="W163" s="64"/>
      <c r="X163" s="64"/>
      <c r="Y163" s="64"/>
      <c r="Z163" s="64"/>
      <c r="AA163" s="64"/>
    </row>
    <row r="164" spans="1:27" s="63" customFormat="1" ht="15" customHeight="1" x14ac:dyDescent="0.5">
      <c r="B164" s="62" t="s">
        <v>47</v>
      </c>
      <c r="C164" s="18" t="s">
        <v>143</v>
      </c>
      <c r="D164" s="22" t="str">
        <f>IFERROR((D125/#REF!-1)*100,"")</f>
        <v/>
      </c>
      <c r="E164" s="22" t="str">
        <f t="shared" ref="E164:X164" si="179">IFERROR((E125/D125-1)*100,"")</f>
        <v/>
      </c>
      <c r="F164" s="22" t="str">
        <f t="shared" si="179"/>
        <v/>
      </c>
      <c r="G164" s="22" t="str">
        <f t="shared" si="179"/>
        <v/>
      </c>
      <c r="H164" s="22" t="str">
        <f t="shared" si="179"/>
        <v/>
      </c>
      <c r="I164" s="22" t="str">
        <f t="shared" si="179"/>
        <v/>
      </c>
      <c r="J164" s="22" t="str">
        <f t="shared" si="179"/>
        <v/>
      </c>
      <c r="K164" s="22" t="str">
        <f t="shared" si="179"/>
        <v/>
      </c>
      <c r="L164" s="22" t="str">
        <f t="shared" si="179"/>
        <v/>
      </c>
      <c r="M164" s="22" t="str">
        <f t="shared" si="179"/>
        <v/>
      </c>
      <c r="N164" s="22" t="str">
        <f t="shared" si="179"/>
        <v/>
      </c>
      <c r="O164" s="22" t="str">
        <f t="shared" si="179"/>
        <v/>
      </c>
      <c r="P164" s="22" t="str">
        <f t="shared" si="179"/>
        <v/>
      </c>
      <c r="Q164" s="22" t="str">
        <f t="shared" si="179"/>
        <v/>
      </c>
      <c r="R164" s="22" t="str">
        <f t="shared" si="179"/>
        <v/>
      </c>
      <c r="S164" s="22" t="str">
        <f t="shared" si="179"/>
        <v/>
      </c>
      <c r="T164" s="22" t="str">
        <f t="shared" si="179"/>
        <v/>
      </c>
      <c r="U164" s="22">
        <f t="shared" si="179"/>
        <v>6.4670509710724078</v>
      </c>
      <c r="V164" s="22">
        <f t="shared" si="179"/>
        <v>11.527698527141617</v>
      </c>
      <c r="W164" s="22">
        <f t="shared" si="179"/>
        <v>1.4651612342316378</v>
      </c>
      <c r="X164" s="22">
        <f t="shared" si="179"/>
        <v>-10.87362020412127</v>
      </c>
      <c r="Y164" s="22">
        <f t="shared" ref="Y164:AA164" si="180">IFERROR((Y125/X125-1)*100,"")</f>
        <v>-11.256560820189577</v>
      </c>
      <c r="Z164" s="22">
        <f t="shared" si="180"/>
        <v>8.4130868786418631</v>
      </c>
      <c r="AA164" s="22">
        <f t="shared" si="180"/>
        <v>4.98710349873559</v>
      </c>
    </row>
    <row r="165" spans="1:27" s="65" customFormat="1" ht="15" customHeight="1" x14ac:dyDescent="0.5">
      <c r="B165" s="64" t="s">
        <v>49</v>
      </c>
      <c r="C165" s="20" t="s">
        <v>144</v>
      </c>
      <c r="D165" s="23" t="str">
        <f>IFERROR((D126/#REF!-1)*100,"")</f>
        <v/>
      </c>
      <c r="E165" s="23" t="str">
        <f t="shared" ref="E165:X165" si="181">IFERROR((E126/D126-1)*100,"")</f>
        <v/>
      </c>
      <c r="F165" s="23" t="str">
        <f t="shared" si="181"/>
        <v/>
      </c>
      <c r="G165" s="23" t="str">
        <f t="shared" si="181"/>
        <v/>
      </c>
      <c r="H165" s="23" t="str">
        <f t="shared" si="181"/>
        <v/>
      </c>
      <c r="I165" s="23" t="str">
        <f t="shared" si="181"/>
        <v/>
      </c>
      <c r="J165" s="23" t="str">
        <f t="shared" si="181"/>
        <v/>
      </c>
      <c r="K165" s="23" t="str">
        <f t="shared" si="181"/>
        <v/>
      </c>
      <c r="L165" s="23" t="str">
        <f t="shared" si="181"/>
        <v/>
      </c>
      <c r="M165" s="23" t="str">
        <f t="shared" si="181"/>
        <v/>
      </c>
      <c r="N165" s="23" t="str">
        <f t="shared" si="181"/>
        <v/>
      </c>
      <c r="O165" s="23" t="str">
        <f t="shared" si="181"/>
        <v/>
      </c>
      <c r="P165" s="23" t="str">
        <f t="shared" si="181"/>
        <v/>
      </c>
      <c r="Q165" s="23" t="str">
        <f t="shared" si="181"/>
        <v/>
      </c>
      <c r="R165" s="23" t="str">
        <f t="shared" si="181"/>
        <v/>
      </c>
      <c r="S165" s="23" t="str">
        <f t="shared" si="181"/>
        <v/>
      </c>
      <c r="T165" s="23" t="str">
        <f t="shared" si="181"/>
        <v/>
      </c>
      <c r="U165" s="23">
        <f t="shared" si="181"/>
        <v>-6.0667803235061601</v>
      </c>
      <c r="V165" s="23">
        <f t="shared" si="181"/>
        <v>-12.126980703442136</v>
      </c>
      <c r="W165" s="23">
        <f t="shared" si="181"/>
        <v>-3.995848529728252</v>
      </c>
      <c r="X165" s="23">
        <f t="shared" si="181"/>
        <v>-0.90112683647067815</v>
      </c>
      <c r="Y165" s="23">
        <f t="shared" ref="Y165:AA165" si="182">IFERROR((Y126/X126-1)*100,"")</f>
        <v>-19.698004599132524</v>
      </c>
      <c r="Z165" s="23">
        <f t="shared" si="182"/>
        <v>51.384835572794408</v>
      </c>
      <c r="AA165" s="23">
        <f t="shared" si="182"/>
        <v>14.240884949842281</v>
      </c>
    </row>
    <row r="166" spans="1:27" s="65" customFormat="1" ht="15" customHeight="1" x14ac:dyDescent="0.5">
      <c r="B166" s="64" t="s">
        <v>51</v>
      </c>
      <c r="C166" s="20" t="s">
        <v>145</v>
      </c>
      <c r="D166" s="23" t="str">
        <f>IFERROR((D127/#REF!-1)*100,"")</f>
        <v/>
      </c>
      <c r="E166" s="23" t="str">
        <f t="shared" ref="E166:X166" si="183">IFERROR((E127/D127-1)*100,"")</f>
        <v/>
      </c>
      <c r="F166" s="23" t="str">
        <f t="shared" si="183"/>
        <v/>
      </c>
      <c r="G166" s="23" t="str">
        <f t="shared" si="183"/>
        <v/>
      </c>
      <c r="H166" s="23" t="str">
        <f t="shared" si="183"/>
        <v/>
      </c>
      <c r="I166" s="23" t="str">
        <f t="shared" si="183"/>
        <v/>
      </c>
      <c r="J166" s="23" t="str">
        <f t="shared" si="183"/>
        <v/>
      </c>
      <c r="K166" s="23" t="str">
        <f t="shared" si="183"/>
        <v/>
      </c>
      <c r="L166" s="23" t="str">
        <f t="shared" si="183"/>
        <v/>
      </c>
      <c r="M166" s="23" t="str">
        <f t="shared" si="183"/>
        <v/>
      </c>
      <c r="N166" s="23" t="str">
        <f t="shared" si="183"/>
        <v/>
      </c>
      <c r="O166" s="23" t="str">
        <f t="shared" si="183"/>
        <v/>
      </c>
      <c r="P166" s="23" t="str">
        <f t="shared" si="183"/>
        <v/>
      </c>
      <c r="Q166" s="23" t="str">
        <f t="shared" si="183"/>
        <v/>
      </c>
      <c r="R166" s="23" t="str">
        <f t="shared" si="183"/>
        <v/>
      </c>
      <c r="S166" s="23" t="str">
        <f t="shared" si="183"/>
        <v/>
      </c>
      <c r="T166" s="23" t="str">
        <f t="shared" si="183"/>
        <v/>
      </c>
      <c r="U166" s="23">
        <f t="shared" si="183"/>
        <v>17.741305197342715</v>
      </c>
      <c r="V166" s="23">
        <f t="shared" si="183"/>
        <v>10.547258526691738</v>
      </c>
      <c r="W166" s="23">
        <f t="shared" si="183"/>
        <v>-53.551667046537091</v>
      </c>
      <c r="X166" s="23">
        <f t="shared" si="183"/>
        <v>-46.935035778899973</v>
      </c>
      <c r="Y166" s="23">
        <f t="shared" ref="Y166:AA166" si="184">IFERROR((Y127/X127-1)*100,"")</f>
        <v>55.172949523613802</v>
      </c>
      <c r="Z166" s="23">
        <f t="shared" si="184"/>
        <v>-6.3544019469362283</v>
      </c>
      <c r="AA166" s="23">
        <f t="shared" si="184"/>
        <v>-63.6767178161979</v>
      </c>
    </row>
    <row r="167" spans="1:27" s="65" customFormat="1" ht="15" customHeight="1" x14ac:dyDescent="0.5">
      <c r="B167" s="64" t="s">
        <v>52</v>
      </c>
      <c r="C167" s="20" t="s">
        <v>146</v>
      </c>
      <c r="D167" s="23" t="str">
        <f>IFERROR((D128/#REF!-1)*100,"")</f>
        <v/>
      </c>
      <c r="E167" s="23" t="str">
        <f t="shared" ref="E167:X167" si="185">IFERROR((E128/D128-1)*100,"")</f>
        <v/>
      </c>
      <c r="F167" s="23" t="str">
        <f t="shared" si="185"/>
        <v/>
      </c>
      <c r="G167" s="23" t="str">
        <f t="shared" si="185"/>
        <v/>
      </c>
      <c r="H167" s="23" t="str">
        <f t="shared" si="185"/>
        <v/>
      </c>
      <c r="I167" s="23" t="str">
        <f t="shared" si="185"/>
        <v/>
      </c>
      <c r="J167" s="23" t="str">
        <f t="shared" si="185"/>
        <v/>
      </c>
      <c r="K167" s="23" t="str">
        <f t="shared" si="185"/>
        <v/>
      </c>
      <c r="L167" s="23" t="str">
        <f t="shared" si="185"/>
        <v/>
      </c>
      <c r="M167" s="23" t="str">
        <f t="shared" si="185"/>
        <v/>
      </c>
      <c r="N167" s="23" t="str">
        <f t="shared" si="185"/>
        <v/>
      </c>
      <c r="O167" s="23" t="str">
        <f t="shared" si="185"/>
        <v/>
      </c>
      <c r="P167" s="23" t="str">
        <f t="shared" si="185"/>
        <v/>
      </c>
      <c r="Q167" s="23" t="str">
        <f t="shared" si="185"/>
        <v/>
      </c>
      <c r="R167" s="23" t="str">
        <f t="shared" si="185"/>
        <v/>
      </c>
      <c r="S167" s="23" t="str">
        <f t="shared" si="185"/>
        <v/>
      </c>
      <c r="T167" s="23" t="str">
        <f t="shared" si="185"/>
        <v/>
      </c>
      <c r="U167" s="23">
        <f t="shared" si="185"/>
        <v>45.910308677926622</v>
      </c>
      <c r="V167" s="23">
        <f t="shared" si="185"/>
        <v>9.7007387904717532</v>
      </c>
      <c r="W167" s="23">
        <f t="shared" si="185"/>
        <v>-0.90034439865623872</v>
      </c>
      <c r="X167" s="23">
        <f t="shared" si="185"/>
        <v>-37.639436243403914</v>
      </c>
      <c r="Y167" s="23">
        <f t="shared" ref="Y167:AA167" si="186">IFERROR((Y128/X128-1)*100,"")</f>
        <v>-41.201156133622376</v>
      </c>
      <c r="Z167" s="23">
        <f t="shared" si="186"/>
        <v>2.1952433718524178</v>
      </c>
      <c r="AA167" s="23">
        <f t="shared" si="186"/>
        <v>7.9550077010498876</v>
      </c>
    </row>
    <row r="168" spans="1:27" s="58" customFormat="1" ht="15" customHeight="1" x14ac:dyDescent="0.4">
      <c r="B168" s="61" t="s">
        <v>171</v>
      </c>
      <c r="C168" s="13" t="s">
        <v>147</v>
      </c>
      <c r="D168" s="11" t="str">
        <f>IFERROR((D129/#REF!-1)*100,"")</f>
        <v/>
      </c>
      <c r="E168" s="11" t="str">
        <f t="shared" ref="E168:X168" si="187">IFERROR((E129/D129-1)*100,"")</f>
        <v/>
      </c>
      <c r="F168" s="11" t="str">
        <f t="shared" si="187"/>
        <v/>
      </c>
      <c r="G168" s="11" t="str">
        <f t="shared" si="187"/>
        <v/>
      </c>
      <c r="H168" s="11" t="str">
        <f t="shared" si="187"/>
        <v/>
      </c>
      <c r="I168" s="11" t="str">
        <f t="shared" si="187"/>
        <v/>
      </c>
      <c r="J168" s="11" t="str">
        <f t="shared" si="187"/>
        <v/>
      </c>
      <c r="K168" s="11" t="str">
        <f t="shared" si="187"/>
        <v/>
      </c>
      <c r="L168" s="11" t="str">
        <f t="shared" si="187"/>
        <v/>
      </c>
      <c r="M168" s="11" t="str">
        <f t="shared" si="187"/>
        <v/>
      </c>
      <c r="N168" s="11" t="str">
        <f t="shared" si="187"/>
        <v/>
      </c>
      <c r="O168" s="11" t="str">
        <f t="shared" si="187"/>
        <v/>
      </c>
      <c r="P168" s="11" t="str">
        <f t="shared" si="187"/>
        <v/>
      </c>
      <c r="Q168" s="11" t="str">
        <f t="shared" si="187"/>
        <v/>
      </c>
      <c r="R168" s="11" t="str">
        <f t="shared" si="187"/>
        <v/>
      </c>
      <c r="S168" s="11" t="str">
        <f t="shared" si="187"/>
        <v/>
      </c>
      <c r="T168" s="11" t="str">
        <f t="shared" si="187"/>
        <v/>
      </c>
      <c r="U168" s="11">
        <f t="shared" si="187"/>
        <v>45.910308677926622</v>
      </c>
      <c r="V168" s="11">
        <f t="shared" si="187"/>
        <v>9.7007387904717532</v>
      </c>
      <c r="W168" s="11">
        <f t="shared" si="187"/>
        <v>-0.90034439865623872</v>
      </c>
      <c r="X168" s="11">
        <f t="shared" si="187"/>
        <v>-37.639436243403914</v>
      </c>
      <c r="Y168" s="11">
        <f t="shared" ref="Y168:AA168" si="188">IFERROR((Y129/X129-1)*100,"")</f>
        <v>-41.201156133622376</v>
      </c>
      <c r="Z168" s="11">
        <f t="shared" si="188"/>
        <v>2.1952433718524178</v>
      </c>
      <c r="AA168" s="11">
        <f t="shared" si="188"/>
        <v>7.9550077010498876</v>
      </c>
    </row>
    <row r="169" spans="1:27" s="58" customFormat="1" ht="15" customHeight="1" x14ac:dyDescent="0.4">
      <c r="B169" s="61" t="s">
        <v>172</v>
      </c>
      <c r="C169" s="13" t="s">
        <v>148</v>
      </c>
      <c r="D169" s="11" t="str">
        <f>IFERROR((D130/#REF!-1)*100,"")</f>
        <v/>
      </c>
      <c r="E169" s="11" t="str">
        <f t="shared" ref="E169:X169" si="189">IFERROR((E130/D130-1)*100,"")</f>
        <v/>
      </c>
      <c r="F169" s="11" t="str">
        <f t="shared" si="189"/>
        <v/>
      </c>
      <c r="G169" s="11" t="str">
        <f t="shared" si="189"/>
        <v/>
      </c>
      <c r="H169" s="11" t="str">
        <f t="shared" si="189"/>
        <v/>
      </c>
      <c r="I169" s="11" t="str">
        <f t="shared" si="189"/>
        <v/>
      </c>
      <c r="J169" s="11" t="str">
        <f t="shared" si="189"/>
        <v/>
      </c>
      <c r="K169" s="11" t="str">
        <f t="shared" si="189"/>
        <v/>
      </c>
      <c r="L169" s="11" t="str">
        <f t="shared" si="189"/>
        <v/>
      </c>
      <c r="M169" s="11" t="str">
        <f t="shared" si="189"/>
        <v/>
      </c>
      <c r="N169" s="11" t="str">
        <f t="shared" si="189"/>
        <v/>
      </c>
      <c r="O169" s="11" t="str">
        <f t="shared" si="189"/>
        <v/>
      </c>
      <c r="P169" s="11" t="str">
        <f t="shared" si="189"/>
        <v/>
      </c>
      <c r="Q169" s="11" t="str">
        <f t="shared" si="189"/>
        <v/>
      </c>
      <c r="R169" s="11" t="str">
        <f t="shared" si="189"/>
        <v/>
      </c>
      <c r="S169" s="11" t="str">
        <f t="shared" si="189"/>
        <v/>
      </c>
      <c r="T169" s="11" t="str">
        <f t="shared" si="189"/>
        <v/>
      </c>
      <c r="U169" s="11" t="str">
        <f t="shared" si="189"/>
        <v/>
      </c>
      <c r="V169" s="11" t="str">
        <f t="shared" si="189"/>
        <v/>
      </c>
      <c r="W169" s="11" t="str">
        <f t="shared" si="189"/>
        <v/>
      </c>
      <c r="X169" s="11" t="str">
        <f t="shared" si="189"/>
        <v/>
      </c>
      <c r="Y169" s="11" t="str">
        <f t="shared" ref="Y169:AA169" si="190">IFERROR((Y130/X130-1)*100,"")</f>
        <v/>
      </c>
      <c r="Z169" s="11" t="str">
        <f t="shared" si="190"/>
        <v/>
      </c>
      <c r="AA169" s="11" t="str">
        <f t="shared" si="190"/>
        <v/>
      </c>
    </row>
    <row r="170" spans="1:27" s="65" customFormat="1" ht="15" customHeight="1" x14ac:dyDescent="0.5">
      <c r="B170" s="64" t="s">
        <v>53</v>
      </c>
      <c r="C170" s="20" t="s">
        <v>149</v>
      </c>
      <c r="D170" s="23" t="str">
        <f>IFERROR((D131/#REF!-1)*100,"")</f>
        <v/>
      </c>
      <c r="E170" s="23" t="str">
        <f t="shared" ref="E170:X170" si="191">IFERROR((E131/D131-1)*100,"")</f>
        <v/>
      </c>
      <c r="F170" s="23" t="str">
        <f t="shared" si="191"/>
        <v/>
      </c>
      <c r="G170" s="23" t="str">
        <f t="shared" si="191"/>
        <v/>
      </c>
      <c r="H170" s="23" t="str">
        <f t="shared" si="191"/>
        <v/>
      </c>
      <c r="I170" s="23" t="str">
        <f t="shared" si="191"/>
        <v/>
      </c>
      <c r="J170" s="23" t="str">
        <f t="shared" si="191"/>
        <v/>
      </c>
      <c r="K170" s="23" t="str">
        <f t="shared" si="191"/>
        <v/>
      </c>
      <c r="L170" s="23" t="str">
        <f t="shared" si="191"/>
        <v/>
      </c>
      <c r="M170" s="23" t="str">
        <f t="shared" si="191"/>
        <v/>
      </c>
      <c r="N170" s="23" t="str">
        <f t="shared" si="191"/>
        <v/>
      </c>
      <c r="O170" s="23" t="str">
        <f t="shared" si="191"/>
        <v/>
      </c>
      <c r="P170" s="23" t="str">
        <f t="shared" si="191"/>
        <v/>
      </c>
      <c r="Q170" s="23" t="str">
        <f t="shared" si="191"/>
        <v/>
      </c>
      <c r="R170" s="23" t="str">
        <f t="shared" si="191"/>
        <v/>
      </c>
      <c r="S170" s="23" t="str">
        <f t="shared" si="191"/>
        <v/>
      </c>
      <c r="T170" s="23" t="str">
        <f t="shared" si="191"/>
        <v/>
      </c>
      <c r="U170" s="23">
        <f t="shared" si="191"/>
        <v>-3.790087463556846</v>
      </c>
      <c r="V170" s="23">
        <f t="shared" si="191"/>
        <v>28.197356613503732</v>
      </c>
      <c r="W170" s="23">
        <f t="shared" si="191"/>
        <v>-39.946276469299072</v>
      </c>
      <c r="X170" s="23">
        <f t="shared" si="191"/>
        <v>3.7367111941923881</v>
      </c>
      <c r="Y170" s="23">
        <f t="shared" ref="Y170:AA170" si="192">IFERROR((Y131/X131-1)*100,"")</f>
        <v>-5.2433537580502065</v>
      </c>
      <c r="Z170" s="23">
        <f t="shared" si="192"/>
        <v>-225.32013715611478</v>
      </c>
      <c r="AA170" s="23">
        <f t="shared" si="192"/>
        <v>-218.20402025316224</v>
      </c>
    </row>
    <row r="171" spans="1:27" s="65" customFormat="1" ht="15" customHeight="1" x14ac:dyDescent="0.5">
      <c r="B171" s="64" t="s">
        <v>173</v>
      </c>
      <c r="C171" s="20" t="s">
        <v>150</v>
      </c>
      <c r="D171" s="23" t="str">
        <f>IFERROR((D132/#REF!-1)*100,"")</f>
        <v/>
      </c>
      <c r="E171" s="23" t="str">
        <f t="shared" ref="E171:X171" si="193">IFERROR((E132/D132-1)*100,"")</f>
        <v/>
      </c>
      <c r="F171" s="23" t="str">
        <f t="shared" si="193"/>
        <v/>
      </c>
      <c r="G171" s="23" t="str">
        <f t="shared" si="193"/>
        <v/>
      </c>
      <c r="H171" s="23" t="str">
        <f t="shared" si="193"/>
        <v/>
      </c>
      <c r="I171" s="23" t="str">
        <f t="shared" si="193"/>
        <v/>
      </c>
      <c r="J171" s="23" t="str">
        <f t="shared" si="193"/>
        <v/>
      </c>
      <c r="K171" s="23" t="str">
        <f t="shared" si="193"/>
        <v/>
      </c>
      <c r="L171" s="23" t="str">
        <f t="shared" si="193"/>
        <v/>
      </c>
      <c r="M171" s="23" t="str">
        <f t="shared" si="193"/>
        <v/>
      </c>
      <c r="N171" s="23" t="str">
        <f t="shared" si="193"/>
        <v/>
      </c>
      <c r="O171" s="23" t="str">
        <f t="shared" si="193"/>
        <v/>
      </c>
      <c r="P171" s="23" t="str">
        <f t="shared" si="193"/>
        <v/>
      </c>
      <c r="Q171" s="23" t="str">
        <f t="shared" si="193"/>
        <v/>
      </c>
      <c r="R171" s="23" t="str">
        <f t="shared" si="193"/>
        <v/>
      </c>
      <c r="S171" s="23" t="str">
        <f t="shared" si="193"/>
        <v/>
      </c>
      <c r="T171" s="23" t="str">
        <f t="shared" si="193"/>
        <v/>
      </c>
      <c r="U171" s="23" t="str">
        <f t="shared" si="193"/>
        <v/>
      </c>
      <c r="V171" s="23" t="str">
        <f t="shared" si="193"/>
        <v/>
      </c>
      <c r="W171" s="23" t="str">
        <f t="shared" si="193"/>
        <v/>
      </c>
      <c r="X171" s="23" t="str">
        <f t="shared" si="193"/>
        <v/>
      </c>
      <c r="Y171" s="23" t="str">
        <f t="shared" ref="Y171:AA171" si="194">IFERROR((Y132/X132-1)*100,"")</f>
        <v/>
      </c>
      <c r="Z171" s="23" t="str">
        <f t="shared" si="194"/>
        <v/>
      </c>
      <c r="AA171" s="23" t="str">
        <f t="shared" si="194"/>
        <v/>
      </c>
    </row>
    <row r="172" spans="1:27" s="65" customFormat="1" ht="15" customHeight="1" x14ac:dyDescent="0.5">
      <c r="B172" s="64" t="s">
        <v>174</v>
      </c>
      <c r="C172" s="20" t="s">
        <v>151</v>
      </c>
      <c r="D172" s="23" t="str">
        <f>IFERROR((D133/#REF!-1)*100,"")</f>
        <v/>
      </c>
      <c r="E172" s="23" t="str">
        <f t="shared" ref="E172:X172" si="195">IFERROR((E133/D133-1)*100,"")</f>
        <v/>
      </c>
      <c r="F172" s="23" t="str">
        <f t="shared" si="195"/>
        <v/>
      </c>
      <c r="G172" s="23" t="str">
        <f t="shared" si="195"/>
        <v/>
      </c>
      <c r="H172" s="23" t="str">
        <f t="shared" si="195"/>
        <v/>
      </c>
      <c r="I172" s="23" t="str">
        <f t="shared" si="195"/>
        <v/>
      </c>
      <c r="J172" s="23" t="str">
        <f t="shared" si="195"/>
        <v/>
      </c>
      <c r="K172" s="23" t="str">
        <f t="shared" si="195"/>
        <v/>
      </c>
      <c r="L172" s="23" t="str">
        <f t="shared" si="195"/>
        <v/>
      </c>
      <c r="M172" s="23" t="str">
        <f t="shared" si="195"/>
        <v/>
      </c>
      <c r="N172" s="23" t="str">
        <f t="shared" si="195"/>
        <v/>
      </c>
      <c r="O172" s="23" t="str">
        <f t="shared" si="195"/>
        <v/>
      </c>
      <c r="P172" s="23" t="str">
        <f t="shared" si="195"/>
        <v/>
      </c>
      <c r="Q172" s="23" t="str">
        <f t="shared" si="195"/>
        <v/>
      </c>
      <c r="R172" s="23" t="str">
        <f t="shared" si="195"/>
        <v/>
      </c>
      <c r="S172" s="23" t="str">
        <f t="shared" si="195"/>
        <v/>
      </c>
      <c r="T172" s="23" t="str">
        <f t="shared" si="195"/>
        <v/>
      </c>
      <c r="U172" s="23">
        <f t="shared" si="195"/>
        <v>0.99816375535570767</v>
      </c>
      <c r="V172" s="23">
        <f t="shared" si="195"/>
        <v>-7.6539059068070348E-2</v>
      </c>
      <c r="W172" s="23">
        <f t="shared" si="195"/>
        <v>6.0385306659184179</v>
      </c>
      <c r="X172" s="23">
        <f t="shared" si="195"/>
        <v>-10.232240783067159</v>
      </c>
      <c r="Y172" s="23">
        <f t="shared" ref="Y172:AA172" si="196">IFERROR((Y133/X133-1)*100,"")</f>
        <v>9.7855107797758514</v>
      </c>
      <c r="Z172" s="23">
        <f t="shared" si="196"/>
        <v>36.229230488301667</v>
      </c>
      <c r="AA172" s="23">
        <f t="shared" si="196"/>
        <v>-10.199967623015738</v>
      </c>
    </row>
    <row r="173" spans="1:27" s="65" customFormat="1" ht="15" customHeight="1" x14ac:dyDescent="0.5">
      <c r="B173" s="64" t="s">
        <v>175</v>
      </c>
      <c r="C173" s="20" t="s">
        <v>152</v>
      </c>
      <c r="D173" s="23" t="str">
        <f>IFERROR((D134/#REF!-1)*100,"")</f>
        <v/>
      </c>
      <c r="E173" s="23" t="str">
        <f t="shared" ref="E173:X173" si="197">IFERROR((E134/D134-1)*100,"")</f>
        <v/>
      </c>
      <c r="F173" s="23" t="str">
        <f t="shared" si="197"/>
        <v/>
      </c>
      <c r="G173" s="23" t="str">
        <f t="shared" si="197"/>
        <v/>
      </c>
      <c r="H173" s="23" t="str">
        <f t="shared" si="197"/>
        <v/>
      </c>
      <c r="I173" s="23" t="str">
        <f t="shared" si="197"/>
        <v/>
      </c>
      <c r="J173" s="23" t="str">
        <f t="shared" si="197"/>
        <v/>
      </c>
      <c r="K173" s="23" t="str">
        <f t="shared" si="197"/>
        <v/>
      </c>
      <c r="L173" s="23" t="str">
        <f t="shared" si="197"/>
        <v/>
      </c>
      <c r="M173" s="23" t="str">
        <f t="shared" si="197"/>
        <v/>
      </c>
      <c r="N173" s="23" t="str">
        <f t="shared" si="197"/>
        <v/>
      </c>
      <c r="O173" s="23" t="str">
        <f t="shared" si="197"/>
        <v/>
      </c>
      <c r="P173" s="23" t="str">
        <f t="shared" si="197"/>
        <v/>
      </c>
      <c r="Q173" s="23" t="str">
        <f t="shared" si="197"/>
        <v/>
      </c>
      <c r="R173" s="23" t="str">
        <f t="shared" si="197"/>
        <v/>
      </c>
      <c r="S173" s="23" t="str">
        <f t="shared" si="197"/>
        <v/>
      </c>
      <c r="T173" s="23" t="str">
        <f t="shared" si="197"/>
        <v/>
      </c>
      <c r="U173" s="23">
        <f t="shared" si="197"/>
        <v>-0.40997017372955691</v>
      </c>
      <c r="V173" s="23">
        <f t="shared" si="197"/>
        <v>10.191737737770623</v>
      </c>
      <c r="W173" s="23">
        <f t="shared" si="197"/>
        <v>4.4979931883098567</v>
      </c>
      <c r="X173" s="23">
        <f t="shared" si="197"/>
        <v>-0.23179249788466416</v>
      </c>
      <c r="Y173" s="23">
        <f t="shared" ref="Y173:AA173" si="198">IFERROR((Y134/X134-1)*100,"")</f>
        <v>-4.396941535534749</v>
      </c>
      <c r="Z173" s="23">
        <f t="shared" si="198"/>
        <v>8.7509217749986767</v>
      </c>
      <c r="AA173" s="23">
        <f t="shared" si="198"/>
        <v>7.1879944255148764</v>
      </c>
    </row>
    <row r="174" spans="1:27" s="63" customFormat="1" ht="15" customHeight="1" x14ac:dyDescent="0.5">
      <c r="B174" s="62" t="s">
        <v>55</v>
      </c>
      <c r="C174" s="18" t="s">
        <v>153</v>
      </c>
      <c r="D174" s="22" t="str">
        <f>IFERROR((D135/#REF!-1)*100,"")</f>
        <v/>
      </c>
      <c r="E174" s="22" t="str">
        <f t="shared" ref="E174:X174" si="199">IFERROR((E135/D135-1)*100,"")</f>
        <v/>
      </c>
      <c r="F174" s="22" t="str">
        <f t="shared" si="199"/>
        <v/>
      </c>
      <c r="G174" s="22" t="str">
        <f t="shared" si="199"/>
        <v/>
      </c>
      <c r="H174" s="22" t="str">
        <f t="shared" si="199"/>
        <v/>
      </c>
      <c r="I174" s="22" t="str">
        <f t="shared" si="199"/>
        <v/>
      </c>
      <c r="J174" s="22" t="str">
        <f t="shared" si="199"/>
        <v/>
      </c>
      <c r="K174" s="22" t="str">
        <f t="shared" si="199"/>
        <v/>
      </c>
      <c r="L174" s="22" t="str">
        <f t="shared" si="199"/>
        <v/>
      </c>
      <c r="M174" s="22" t="str">
        <f t="shared" si="199"/>
        <v/>
      </c>
      <c r="N174" s="22" t="str">
        <f t="shared" si="199"/>
        <v/>
      </c>
      <c r="O174" s="22" t="str">
        <f t="shared" si="199"/>
        <v/>
      </c>
      <c r="P174" s="22" t="str">
        <f t="shared" si="199"/>
        <v/>
      </c>
      <c r="Q174" s="22" t="str">
        <f t="shared" si="199"/>
        <v/>
      </c>
      <c r="R174" s="22" t="str">
        <f t="shared" si="199"/>
        <v/>
      </c>
      <c r="S174" s="22" t="str">
        <f t="shared" si="199"/>
        <v/>
      </c>
      <c r="T174" s="22" t="str">
        <f t="shared" si="199"/>
        <v/>
      </c>
      <c r="U174" s="22">
        <f t="shared" si="199"/>
        <v>6.6253934771880241</v>
      </c>
      <c r="V174" s="22">
        <f t="shared" si="199"/>
        <v>-1.5717335693556822</v>
      </c>
      <c r="W174" s="22">
        <f t="shared" si="199"/>
        <v>-2.1432282448031192</v>
      </c>
      <c r="X174" s="22">
        <f t="shared" si="199"/>
        <v>20.196807652720672</v>
      </c>
      <c r="Y174" s="22">
        <f t="shared" ref="Y174:AA174" si="200">IFERROR((Y135/X135-1)*100,"")</f>
        <v>9.0287437279952254</v>
      </c>
      <c r="Z174" s="22">
        <f t="shared" si="200"/>
        <v>-4.8454548373161206</v>
      </c>
      <c r="AA174" s="22">
        <f t="shared" si="200"/>
        <v>9.3871819150745281</v>
      </c>
    </row>
    <row r="175" spans="1:27" s="63" customFormat="1" ht="15" customHeight="1" x14ac:dyDescent="0.5">
      <c r="B175" s="62" t="s">
        <v>65</v>
      </c>
      <c r="C175" s="18" t="s">
        <v>154</v>
      </c>
      <c r="D175" s="22" t="str">
        <f>IFERROR((D136/#REF!-1)*100,"")</f>
        <v/>
      </c>
      <c r="E175" s="22" t="str">
        <f t="shared" ref="E175:X175" si="201">IFERROR((E136/D136-1)*100,"")</f>
        <v/>
      </c>
      <c r="F175" s="22" t="str">
        <f t="shared" si="201"/>
        <v/>
      </c>
      <c r="G175" s="22" t="str">
        <f t="shared" si="201"/>
        <v/>
      </c>
      <c r="H175" s="22" t="str">
        <f t="shared" si="201"/>
        <v/>
      </c>
      <c r="I175" s="22" t="str">
        <f t="shared" si="201"/>
        <v/>
      </c>
      <c r="J175" s="22" t="str">
        <f t="shared" si="201"/>
        <v/>
      </c>
      <c r="K175" s="22" t="str">
        <f t="shared" si="201"/>
        <v/>
      </c>
      <c r="L175" s="22" t="str">
        <f t="shared" si="201"/>
        <v/>
      </c>
      <c r="M175" s="22" t="str">
        <f t="shared" si="201"/>
        <v/>
      </c>
      <c r="N175" s="22" t="str">
        <f t="shared" si="201"/>
        <v/>
      </c>
      <c r="O175" s="22" t="str">
        <f t="shared" si="201"/>
        <v/>
      </c>
      <c r="P175" s="22" t="str">
        <f t="shared" si="201"/>
        <v/>
      </c>
      <c r="Q175" s="22" t="str">
        <f t="shared" si="201"/>
        <v/>
      </c>
      <c r="R175" s="22" t="str">
        <f t="shared" si="201"/>
        <v/>
      </c>
      <c r="S175" s="22" t="str">
        <f t="shared" si="201"/>
        <v/>
      </c>
      <c r="T175" s="22" t="str">
        <f t="shared" si="201"/>
        <v/>
      </c>
      <c r="U175" s="22">
        <f t="shared" si="201"/>
        <v>-2.9136213547028555</v>
      </c>
      <c r="V175" s="22">
        <f t="shared" si="201"/>
        <v>-0.32093034069945459</v>
      </c>
      <c r="W175" s="22">
        <f t="shared" si="201"/>
        <v>-2.5594860868800251</v>
      </c>
      <c r="X175" s="22">
        <f t="shared" si="201"/>
        <v>-1.3605705351406372</v>
      </c>
      <c r="Y175" s="22">
        <f t="shared" ref="Y175:AA175" si="202">IFERROR((Y136/X136-1)*100,"")</f>
        <v>0.48893465023969185</v>
      </c>
      <c r="Z175" s="22">
        <f t="shared" si="202"/>
        <v>1.6639180395547459</v>
      </c>
      <c r="AA175" s="22">
        <f t="shared" si="202"/>
        <v>25.892836528070241</v>
      </c>
    </row>
    <row r="176" spans="1:27" s="65" customFormat="1" ht="15" customHeight="1" x14ac:dyDescent="0.5">
      <c r="B176" s="64" t="s">
        <v>67</v>
      </c>
      <c r="C176" s="20" t="s">
        <v>60</v>
      </c>
      <c r="D176" s="23" t="str">
        <f>IFERROR((D137/#REF!-1)*100,"")</f>
        <v/>
      </c>
      <c r="E176" s="23" t="str">
        <f t="shared" ref="E176:X176" si="203">IFERROR((E137/D137-1)*100,"")</f>
        <v/>
      </c>
      <c r="F176" s="23" t="str">
        <f t="shared" si="203"/>
        <v/>
      </c>
      <c r="G176" s="23" t="str">
        <f t="shared" si="203"/>
        <v/>
      </c>
      <c r="H176" s="23" t="str">
        <f t="shared" si="203"/>
        <v/>
      </c>
      <c r="I176" s="23" t="str">
        <f t="shared" si="203"/>
        <v/>
      </c>
      <c r="J176" s="23" t="str">
        <f t="shared" si="203"/>
        <v/>
      </c>
      <c r="K176" s="23" t="str">
        <f t="shared" si="203"/>
        <v/>
      </c>
      <c r="L176" s="23" t="str">
        <f t="shared" si="203"/>
        <v/>
      </c>
      <c r="M176" s="23" t="str">
        <f t="shared" si="203"/>
        <v/>
      </c>
      <c r="N176" s="23" t="str">
        <f t="shared" si="203"/>
        <v/>
      </c>
      <c r="O176" s="23" t="str">
        <f t="shared" si="203"/>
        <v/>
      </c>
      <c r="P176" s="23" t="str">
        <f t="shared" si="203"/>
        <v/>
      </c>
      <c r="Q176" s="23" t="str">
        <f t="shared" si="203"/>
        <v/>
      </c>
      <c r="R176" s="23" t="str">
        <f t="shared" si="203"/>
        <v/>
      </c>
      <c r="S176" s="23" t="str">
        <f t="shared" si="203"/>
        <v/>
      </c>
      <c r="T176" s="23" t="str">
        <f t="shared" si="203"/>
        <v/>
      </c>
      <c r="U176" s="23">
        <f t="shared" si="203"/>
        <v>4.2285270459678781</v>
      </c>
      <c r="V176" s="23">
        <f t="shared" si="203"/>
        <v>-1.134370767463011</v>
      </c>
      <c r="W176" s="23">
        <f t="shared" si="203"/>
        <v>-2.9646269502175082</v>
      </c>
      <c r="X176" s="23">
        <f t="shared" si="203"/>
        <v>-0.67160055890636006</v>
      </c>
      <c r="Y176" s="23">
        <f t="shared" ref="Y176:AA176" si="204">IFERROR((Y137/X137-1)*100,"")</f>
        <v>3.3372748239623995E-2</v>
      </c>
      <c r="Z176" s="23">
        <f t="shared" si="204"/>
        <v>-0.7057803203381785</v>
      </c>
      <c r="AA176" s="23">
        <f t="shared" si="204"/>
        <v>10.761869739150388</v>
      </c>
    </row>
    <row r="177" spans="2:27" s="58" customFormat="1" ht="15" customHeight="1" x14ac:dyDescent="0.4">
      <c r="B177" s="61" t="s">
        <v>176</v>
      </c>
      <c r="C177" s="13" t="s">
        <v>155</v>
      </c>
      <c r="D177" s="11" t="str">
        <f>IFERROR((D138/#REF!-1)*100,"")</f>
        <v/>
      </c>
      <c r="E177" s="11" t="str">
        <f t="shared" ref="E177:X177" si="205">IFERROR((E138/D138-1)*100,"")</f>
        <v/>
      </c>
      <c r="F177" s="11" t="str">
        <f t="shared" si="205"/>
        <v/>
      </c>
      <c r="G177" s="11" t="str">
        <f t="shared" si="205"/>
        <v/>
      </c>
      <c r="H177" s="11" t="str">
        <f t="shared" si="205"/>
        <v/>
      </c>
      <c r="I177" s="11" t="str">
        <f t="shared" si="205"/>
        <v/>
      </c>
      <c r="J177" s="11" t="str">
        <f t="shared" si="205"/>
        <v/>
      </c>
      <c r="K177" s="11" t="str">
        <f t="shared" si="205"/>
        <v/>
      </c>
      <c r="L177" s="11" t="str">
        <f t="shared" si="205"/>
        <v/>
      </c>
      <c r="M177" s="11" t="str">
        <f t="shared" si="205"/>
        <v/>
      </c>
      <c r="N177" s="11" t="str">
        <f t="shared" si="205"/>
        <v/>
      </c>
      <c r="O177" s="11" t="str">
        <f t="shared" si="205"/>
        <v/>
      </c>
      <c r="P177" s="11" t="str">
        <f t="shared" si="205"/>
        <v/>
      </c>
      <c r="Q177" s="11" t="str">
        <f t="shared" si="205"/>
        <v/>
      </c>
      <c r="R177" s="11" t="str">
        <f t="shared" si="205"/>
        <v/>
      </c>
      <c r="S177" s="11" t="str">
        <f t="shared" si="205"/>
        <v/>
      </c>
      <c r="T177" s="11" t="str">
        <f t="shared" si="205"/>
        <v/>
      </c>
      <c r="U177" s="11">
        <f t="shared" si="205"/>
        <v>-6.390471728057312</v>
      </c>
      <c r="V177" s="11">
        <f t="shared" si="205"/>
        <v>-0.52741193569171285</v>
      </c>
      <c r="W177" s="11">
        <f t="shared" si="205"/>
        <v>2.172366436144868</v>
      </c>
      <c r="X177" s="11">
        <f t="shared" si="205"/>
        <v>2.0770244618496747</v>
      </c>
      <c r="Y177" s="11">
        <f t="shared" ref="Y177:AA177" si="206">IFERROR((Y138/X138-1)*100,"")</f>
        <v>-1.2012373983047331</v>
      </c>
      <c r="Z177" s="11">
        <f t="shared" si="206"/>
        <v>-0.18890811066607505</v>
      </c>
      <c r="AA177" s="11">
        <f t="shared" si="206"/>
        <v>16.446518332635975</v>
      </c>
    </row>
    <row r="178" spans="2:27" s="58" customFormat="1" ht="15" customHeight="1" x14ac:dyDescent="0.4">
      <c r="B178" s="61" t="s">
        <v>177</v>
      </c>
      <c r="C178" s="13" t="s">
        <v>156</v>
      </c>
      <c r="D178" s="11" t="str">
        <f>IFERROR((D139/#REF!-1)*100,"")</f>
        <v/>
      </c>
      <c r="E178" s="11" t="str">
        <f t="shared" ref="E178:X178" si="207">IFERROR((E139/D139-1)*100,"")</f>
        <v/>
      </c>
      <c r="F178" s="11" t="str">
        <f t="shared" si="207"/>
        <v/>
      </c>
      <c r="G178" s="11" t="str">
        <f t="shared" si="207"/>
        <v/>
      </c>
      <c r="H178" s="11" t="str">
        <f t="shared" si="207"/>
        <v/>
      </c>
      <c r="I178" s="11" t="str">
        <f t="shared" si="207"/>
        <v/>
      </c>
      <c r="J178" s="11" t="str">
        <f t="shared" si="207"/>
        <v/>
      </c>
      <c r="K178" s="11" t="str">
        <f t="shared" si="207"/>
        <v/>
      </c>
      <c r="L178" s="11" t="str">
        <f t="shared" si="207"/>
        <v/>
      </c>
      <c r="M178" s="11" t="str">
        <f t="shared" si="207"/>
        <v/>
      </c>
      <c r="N178" s="11" t="str">
        <f t="shared" si="207"/>
        <v/>
      </c>
      <c r="O178" s="11" t="str">
        <f t="shared" si="207"/>
        <v/>
      </c>
      <c r="P178" s="11" t="str">
        <f t="shared" si="207"/>
        <v/>
      </c>
      <c r="Q178" s="11" t="str">
        <f t="shared" si="207"/>
        <v/>
      </c>
      <c r="R178" s="11" t="str">
        <f t="shared" si="207"/>
        <v/>
      </c>
      <c r="S178" s="11" t="str">
        <f t="shared" si="207"/>
        <v/>
      </c>
      <c r="T178" s="11" t="str">
        <f t="shared" si="207"/>
        <v/>
      </c>
      <c r="U178" s="11" t="str">
        <f t="shared" si="207"/>
        <v/>
      </c>
      <c r="V178" s="11" t="str">
        <f t="shared" si="207"/>
        <v/>
      </c>
      <c r="W178" s="11" t="str">
        <f t="shared" si="207"/>
        <v/>
      </c>
      <c r="X178" s="11" t="str">
        <f t="shared" si="207"/>
        <v/>
      </c>
      <c r="Y178" s="11" t="str">
        <f t="shared" ref="Y178:AA178" si="208">IFERROR((Y139/X139-1)*100,"")</f>
        <v/>
      </c>
      <c r="Z178" s="11" t="str">
        <f t="shared" si="208"/>
        <v/>
      </c>
      <c r="AA178" s="11" t="str">
        <f t="shared" si="208"/>
        <v/>
      </c>
    </row>
    <row r="179" spans="2:27" s="58" customFormat="1" ht="15" customHeight="1" x14ac:dyDescent="0.4">
      <c r="B179" s="61" t="s">
        <v>178</v>
      </c>
      <c r="C179" s="13" t="s">
        <v>157</v>
      </c>
      <c r="D179" s="11" t="str">
        <f>IFERROR((D140/#REF!-1)*100,"")</f>
        <v/>
      </c>
      <c r="E179" s="11" t="str">
        <f t="shared" ref="E179:X179" si="209">IFERROR((E140/D140-1)*100,"")</f>
        <v/>
      </c>
      <c r="F179" s="11" t="str">
        <f t="shared" si="209"/>
        <v/>
      </c>
      <c r="G179" s="11" t="str">
        <f t="shared" si="209"/>
        <v/>
      </c>
      <c r="H179" s="11" t="str">
        <f t="shared" si="209"/>
        <v/>
      </c>
      <c r="I179" s="11" t="str">
        <f t="shared" si="209"/>
        <v/>
      </c>
      <c r="J179" s="11" t="str">
        <f t="shared" si="209"/>
        <v/>
      </c>
      <c r="K179" s="11" t="str">
        <f t="shared" si="209"/>
        <v/>
      </c>
      <c r="L179" s="11" t="str">
        <f t="shared" si="209"/>
        <v/>
      </c>
      <c r="M179" s="11" t="str">
        <f t="shared" si="209"/>
        <v/>
      </c>
      <c r="N179" s="11" t="str">
        <f t="shared" si="209"/>
        <v/>
      </c>
      <c r="O179" s="11" t="str">
        <f t="shared" si="209"/>
        <v/>
      </c>
      <c r="P179" s="11" t="str">
        <f t="shared" si="209"/>
        <v/>
      </c>
      <c r="Q179" s="11" t="str">
        <f t="shared" si="209"/>
        <v/>
      </c>
      <c r="R179" s="11" t="str">
        <f t="shared" si="209"/>
        <v/>
      </c>
      <c r="S179" s="11" t="str">
        <f t="shared" si="209"/>
        <v/>
      </c>
      <c r="T179" s="11" t="str">
        <f t="shared" si="209"/>
        <v/>
      </c>
      <c r="U179" s="11" t="str">
        <f t="shared" si="209"/>
        <v/>
      </c>
      <c r="V179" s="11" t="str">
        <f t="shared" si="209"/>
        <v/>
      </c>
      <c r="W179" s="11" t="str">
        <f t="shared" si="209"/>
        <v/>
      </c>
      <c r="X179" s="11" t="str">
        <f t="shared" si="209"/>
        <v/>
      </c>
      <c r="Y179" s="11" t="str">
        <f t="shared" ref="Y179:AA179" si="210">IFERROR((Y140/X140-1)*100,"")</f>
        <v/>
      </c>
      <c r="Z179" s="11" t="str">
        <f t="shared" si="210"/>
        <v/>
      </c>
      <c r="AA179" s="11" t="str">
        <f t="shared" si="210"/>
        <v/>
      </c>
    </row>
    <row r="180" spans="2:27" s="58" customFormat="1" ht="15" customHeight="1" x14ac:dyDescent="0.4">
      <c r="B180" s="61" t="s">
        <v>179</v>
      </c>
      <c r="C180" s="13" t="s">
        <v>158</v>
      </c>
      <c r="D180" s="11" t="str">
        <f>IFERROR((D141/#REF!-1)*100,"")</f>
        <v/>
      </c>
      <c r="E180" s="11" t="str">
        <f t="shared" ref="E180:X180" si="211">IFERROR((E141/D141-1)*100,"")</f>
        <v/>
      </c>
      <c r="F180" s="11" t="str">
        <f t="shared" si="211"/>
        <v/>
      </c>
      <c r="G180" s="11" t="str">
        <f t="shared" si="211"/>
        <v/>
      </c>
      <c r="H180" s="11" t="str">
        <f t="shared" si="211"/>
        <v/>
      </c>
      <c r="I180" s="11" t="str">
        <f t="shared" si="211"/>
        <v/>
      </c>
      <c r="J180" s="11" t="str">
        <f t="shared" si="211"/>
        <v/>
      </c>
      <c r="K180" s="11" t="str">
        <f t="shared" si="211"/>
        <v/>
      </c>
      <c r="L180" s="11" t="str">
        <f t="shared" si="211"/>
        <v/>
      </c>
      <c r="M180" s="11" t="str">
        <f t="shared" si="211"/>
        <v/>
      </c>
      <c r="N180" s="11" t="str">
        <f t="shared" si="211"/>
        <v/>
      </c>
      <c r="O180" s="11" t="str">
        <f t="shared" si="211"/>
        <v/>
      </c>
      <c r="P180" s="11" t="str">
        <f t="shared" si="211"/>
        <v/>
      </c>
      <c r="Q180" s="11" t="str">
        <f t="shared" si="211"/>
        <v/>
      </c>
      <c r="R180" s="11" t="str">
        <f t="shared" si="211"/>
        <v/>
      </c>
      <c r="S180" s="11" t="str">
        <f t="shared" si="211"/>
        <v/>
      </c>
      <c r="T180" s="11" t="str">
        <f t="shared" si="211"/>
        <v/>
      </c>
      <c r="U180" s="11">
        <f t="shared" si="211"/>
        <v>1.5143150090701107</v>
      </c>
      <c r="V180" s="11">
        <f t="shared" si="211"/>
        <v>2.7583746133502673</v>
      </c>
      <c r="W180" s="11">
        <f t="shared" si="211"/>
        <v>3.8163842032969519</v>
      </c>
      <c r="X180" s="11">
        <f t="shared" si="211"/>
        <v>-1.5665771661343975E-3</v>
      </c>
      <c r="Y180" s="11">
        <f t="shared" ref="Y180:AA180" si="212">IFERROR((Y141/X141-1)*100,"")</f>
        <v>-1.4961673534495401</v>
      </c>
      <c r="Z180" s="11">
        <f t="shared" si="212"/>
        <v>-22.715591885090447</v>
      </c>
      <c r="AA180" s="11">
        <f t="shared" si="212"/>
        <v>16.935944497635248</v>
      </c>
    </row>
    <row r="181" spans="2:27" s="58" customFormat="1" ht="15" customHeight="1" x14ac:dyDescent="0.4">
      <c r="B181" s="61" t="s">
        <v>180</v>
      </c>
      <c r="C181" s="13" t="s">
        <v>159</v>
      </c>
      <c r="D181" s="11" t="str">
        <f>IFERROR((D142/#REF!-1)*100,"")</f>
        <v/>
      </c>
      <c r="E181" s="11" t="str">
        <f t="shared" ref="E181:X181" si="213">IFERROR((E142/D142-1)*100,"")</f>
        <v/>
      </c>
      <c r="F181" s="11" t="str">
        <f t="shared" si="213"/>
        <v/>
      </c>
      <c r="G181" s="11" t="str">
        <f t="shared" si="213"/>
        <v/>
      </c>
      <c r="H181" s="11" t="str">
        <f t="shared" si="213"/>
        <v/>
      </c>
      <c r="I181" s="11" t="str">
        <f t="shared" si="213"/>
        <v/>
      </c>
      <c r="J181" s="11" t="str">
        <f t="shared" si="213"/>
        <v/>
      </c>
      <c r="K181" s="11" t="str">
        <f t="shared" si="213"/>
        <v/>
      </c>
      <c r="L181" s="11" t="str">
        <f t="shared" si="213"/>
        <v/>
      </c>
      <c r="M181" s="11" t="str">
        <f t="shared" si="213"/>
        <v/>
      </c>
      <c r="N181" s="11" t="str">
        <f t="shared" si="213"/>
        <v/>
      </c>
      <c r="O181" s="11" t="str">
        <f t="shared" si="213"/>
        <v/>
      </c>
      <c r="P181" s="11" t="str">
        <f t="shared" si="213"/>
        <v/>
      </c>
      <c r="Q181" s="11" t="str">
        <f t="shared" si="213"/>
        <v/>
      </c>
      <c r="R181" s="11" t="str">
        <f t="shared" si="213"/>
        <v/>
      </c>
      <c r="S181" s="11" t="str">
        <f t="shared" si="213"/>
        <v/>
      </c>
      <c r="T181" s="11" t="str">
        <f t="shared" si="213"/>
        <v/>
      </c>
      <c r="U181" s="11">
        <f t="shared" si="213"/>
        <v>9.304616147562438</v>
      </c>
      <c r="V181" s="11">
        <f t="shared" si="213"/>
        <v>-1.9392383581557038</v>
      </c>
      <c r="W181" s="11">
        <f t="shared" si="213"/>
        <v>-6.0057488000719754</v>
      </c>
      <c r="X181" s="11">
        <f t="shared" si="213"/>
        <v>-2.0803492638810983</v>
      </c>
      <c r="Y181" s="11">
        <f t="shared" ref="Y181:AA181" si="214">IFERROR((Y142/X142-1)*100,"")</f>
        <v>0.8923360554538684</v>
      </c>
      <c r="Z181" s="11">
        <f t="shared" si="214"/>
        <v>1.3202254119818235</v>
      </c>
      <c r="AA181" s="11">
        <f t="shared" si="214"/>
        <v>8.7948003164645794</v>
      </c>
    </row>
    <row r="182" spans="2:27" s="65" customFormat="1" ht="15" customHeight="1" x14ac:dyDescent="0.5">
      <c r="B182" s="64" t="s">
        <v>69</v>
      </c>
      <c r="C182" s="20" t="s">
        <v>160</v>
      </c>
      <c r="D182" s="23" t="str">
        <f>IFERROR((D143/#REF!-1)*100,"")</f>
        <v/>
      </c>
      <c r="E182" s="23" t="str">
        <f t="shared" ref="E182:X182" si="215">IFERROR((E143/D143-1)*100,"")</f>
        <v/>
      </c>
      <c r="F182" s="23" t="str">
        <f t="shared" si="215"/>
        <v/>
      </c>
      <c r="G182" s="23" t="str">
        <f t="shared" si="215"/>
        <v/>
      </c>
      <c r="H182" s="23" t="str">
        <f t="shared" si="215"/>
        <v/>
      </c>
      <c r="I182" s="23" t="str">
        <f t="shared" si="215"/>
        <v/>
      </c>
      <c r="J182" s="23" t="str">
        <f t="shared" si="215"/>
        <v/>
      </c>
      <c r="K182" s="23" t="str">
        <f t="shared" si="215"/>
        <v/>
      </c>
      <c r="L182" s="23" t="str">
        <f t="shared" si="215"/>
        <v/>
      </c>
      <c r="M182" s="23" t="str">
        <f t="shared" si="215"/>
        <v/>
      </c>
      <c r="N182" s="23" t="str">
        <f t="shared" si="215"/>
        <v/>
      </c>
      <c r="O182" s="23" t="str">
        <f t="shared" si="215"/>
        <v/>
      </c>
      <c r="P182" s="23" t="str">
        <f t="shared" si="215"/>
        <v/>
      </c>
      <c r="Q182" s="23" t="str">
        <f t="shared" si="215"/>
        <v/>
      </c>
      <c r="R182" s="23" t="str">
        <f t="shared" si="215"/>
        <v/>
      </c>
      <c r="S182" s="23" t="str">
        <f t="shared" si="215"/>
        <v/>
      </c>
      <c r="T182" s="23" t="str">
        <f t="shared" si="215"/>
        <v/>
      </c>
      <c r="U182" s="23">
        <f t="shared" si="215"/>
        <v>-15.176420172550253</v>
      </c>
      <c r="V182" s="23">
        <f t="shared" si="215"/>
        <v>-5.0777870497375588</v>
      </c>
      <c r="W182" s="23">
        <f t="shared" si="215"/>
        <v>-1.4844152468247107</v>
      </c>
      <c r="X182" s="23">
        <f t="shared" si="215"/>
        <v>5.9101825175647216</v>
      </c>
      <c r="Y182" s="23">
        <f t="shared" ref="Y182:AA182" si="216">IFERROR((Y143/X143-1)*100,"")</f>
        <v>-0.77586959082320828</v>
      </c>
      <c r="Z182" s="23">
        <f t="shared" si="216"/>
        <v>3.3832919498548719</v>
      </c>
      <c r="AA182" s="23">
        <f t="shared" si="216"/>
        <v>72.351410095815453</v>
      </c>
    </row>
    <row r="183" spans="2:27" s="65" customFormat="1" ht="15" customHeight="1" x14ac:dyDescent="0.5">
      <c r="B183" s="64" t="s">
        <v>71</v>
      </c>
      <c r="C183" s="20" t="s">
        <v>161</v>
      </c>
      <c r="D183" s="23" t="str">
        <f>IFERROR((D144/#REF!-1)*100,"")</f>
        <v/>
      </c>
      <c r="E183" s="23" t="str">
        <f t="shared" ref="E183:X183" si="217">IFERROR((E144/D144-1)*100,"")</f>
        <v/>
      </c>
      <c r="F183" s="23" t="str">
        <f t="shared" si="217"/>
        <v/>
      </c>
      <c r="G183" s="23" t="str">
        <f t="shared" si="217"/>
        <v/>
      </c>
      <c r="H183" s="23" t="str">
        <f t="shared" si="217"/>
        <v/>
      </c>
      <c r="I183" s="23" t="str">
        <f t="shared" si="217"/>
        <v/>
      </c>
      <c r="J183" s="23" t="str">
        <f t="shared" si="217"/>
        <v/>
      </c>
      <c r="K183" s="23" t="str">
        <f t="shared" si="217"/>
        <v/>
      </c>
      <c r="L183" s="23" t="str">
        <f t="shared" si="217"/>
        <v/>
      </c>
      <c r="M183" s="23" t="str">
        <f t="shared" si="217"/>
        <v/>
      </c>
      <c r="N183" s="23" t="str">
        <f t="shared" si="217"/>
        <v/>
      </c>
      <c r="O183" s="23" t="str">
        <f t="shared" si="217"/>
        <v/>
      </c>
      <c r="P183" s="23" t="str">
        <f t="shared" si="217"/>
        <v/>
      </c>
      <c r="Q183" s="23" t="str">
        <f t="shared" si="217"/>
        <v/>
      </c>
      <c r="R183" s="23" t="str">
        <f t="shared" si="217"/>
        <v/>
      </c>
      <c r="S183" s="23" t="str">
        <f t="shared" si="217"/>
        <v/>
      </c>
      <c r="T183" s="23" t="str">
        <f t="shared" si="217"/>
        <v/>
      </c>
      <c r="U183" s="23">
        <f t="shared" si="217"/>
        <v>-2.1864232627883284</v>
      </c>
      <c r="V183" s="23">
        <f t="shared" si="217"/>
        <v>-0.54515446963384617</v>
      </c>
      <c r="W183" s="23">
        <f t="shared" si="217"/>
        <v>-8.8302107852455958E-2</v>
      </c>
      <c r="X183" s="23">
        <f t="shared" si="217"/>
        <v>-6.8345628614479015</v>
      </c>
      <c r="Y183" s="23">
        <f t="shared" ref="Y183:AA183" si="218">IFERROR((Y144/X144-1)*100,"")</f>
        <v>-1.9272679113586433</v>
      </c>
      <c r="Z183" s="23">
        <f t="shared" si="218"/>
        <v>-0.76242063338477495</v>
      </c>
      <c r="AA183" s="23">
        <f t="shared" si="218"/>
        <v>11.044162518081336</v>
      </c>
    </row>
    <row r="184" spans="2:27" s="65" customFormat="1" ht="15" customHeight="1" x14ac:dyDescent="0.5">
      <c r="B184" s="64" t="s">
        <v>73</v>
      </c>
      <c r="C184" s="20" t="s">
        <v>162</v>
      </c>
      <c r="D184" s="23" t="str">
        <f>IFERROR((D145/#REF!-1)*100,"")</f>
        <v/>
      </c>
      <c r="E184" s="23" t="str">
        <f t="shared" ref="E184:X184" si="219">IFERROR((E145/D145-1)*100,"")</f>
        <v/>
      </c>
      <c r="F184" s="23" t="str">
        <f t="shared" si="219"/>
        <v/>
      </c>
      <c r="G184" s="23" t="str">
        <f t="shared" si="219"/>
        <v/>
      </c>
      <c r="H184" s="23" t="str">
        <f t="shared" si="219"/>
        <v/>
      </c>
      <c r="I184" s="23" t="str">
        <f t="shared" si="219"/>
        <v/>
      </c>
      <c r="J184" s="23" t="str">
        <f t="shared" si="219"/>
        <v/>
      </c>
      <c r="K184" s="23" t="str">
        <f t="shared" si="219"/>
        <v/>
      </c>
      <c r="L184" s="23" t="str">
        <f t="shared" si="219"/>
        <v/>
      </c>
      <c r="M184" s="23" t="str">
        <f t="shared" si="219"/>
        <v/>
      </c>
      <c r="N184" s="23" t="str">
        <f t="shared" si="219"/>
        <v/>
      </c>
      <c r="O184" s="23" t="str">
        <f t="shared" si="219"/>
        <v/>
      </c>
      <c r="P184" s="23" t="str">
        <f t="shared" si="219"/>
        <v/>
      </c>
      <c r="Q184" s="23" t="str">
        <f t="shared" si="219"/>
        <v/>
      </c>
      <c r="R184" s="23" t="str">
        <f t="shared" si="219"/>
        <v/>
      </c>
      <c r="S184" s="23" t="str">
        <f t="shared" si="219"/>
        <v/>
      </c>
      <c r="T184" s="23" t="str">
        <f t="shared" si="219"/>
        <v/>
      </c>
      <c r="U184" s="23">
        <f t="shared" si="219"/>
        <v>11.779607346421784</v>
      </c>
      <c r="V184" s="23">
        <f t="shared" si="219"/>
        <v>-7.1092217528513242</v>
      </c>
      <c r="W184" s="23">
        <f t="shared" si="219"/>
        <v>-1.3935875549136223</v>
      </c>
      <c r="X184" s="23">
        <f t="shared" si="219"/>
        <v>-8.4724907944307759</v>
      </c>
      <c r="Y184" s="23">
        <f t="shared" ref="Y184:AA184" si="220">IFERROR((Y145/X145-1)*100,"")</f>
        <v>-31.644763784705809</v>
      </c>
      <c r="Z184" s="23">
        <f t="shared" si="220"/>
        <v>-0.11665432871045267</v>
      </c>
      <c r="AA184" s="23">
        <f t="shared" si="220"/>
        <v>-748.36773796308501</v>
      </c>
    </row>
    <row r="185" spans="2:27" s="65" customFormat="1" ht="15" customHeight="1" x14ac:dyDescent="0.5">
      <c r="B185" s="64" t="s">
        <v>75</v>
      </c>
      <c r="C185" s="20" t="s">
        <v>163</v>
      </c>
      <c r="D185" s="23" t="str">
        <f>IFERROR((D146/#REF!-1)*100,"")</f>
        <v/>
      </c>
      <c r="E185" s="23" t="str">
        <f t="shared" ref="E185:X185" si="221">IFERROR((E146/D146-1)*100,"")</f>
        <v/>
      </c>
      <c r="F185" s="23" t="str">
        <f t="shared" si="221"/>
        <v/>
      </c>
      <c r="G185" s="23" t="str">
        <f t="shared" si="221"/>
        <v/>
      </c>
      <c r="H185" s="23" t="str">
        <f t="shared" si="221"/>
        <v/>
      </c>
      <c r="I185" s="23" t="str">
        <f t="shared" si="221"/>
        <v/>
      </c>
      <c r="J185" s="23" t="str">
        <f t="shared" si="221"/>
        <v/>
      </c>
      <c r="K185" s="23" t="str">
        <f t="shared" si="221"/>
        <v/>
      </c>
      <c r="L185" s="23" t="str">
        <f t="shared" si="221"/>
        <v/>
      </c>
      <c r="M185" s="23" t="str">
        <f t="shared" si="221"/>
        <v/>
      </c>
      <c r="N185" s="23" t="str">
        <f t="shared" si="221"/>
        <v/>
      </c>
      <c r="O185" s="23" t="str">
        <f t="shared" si="221"/>
        <v/>
      </c>
      <c r="P185" s="23" t="str">
        <f t="shared" si="221"/>
        <v/>
      </c>
      <c r="Q185" s="23" t="str">
        <f t="shared" si="221"/>
        <v/>
      </c>
      <c r="R185" s="23" t="str">
        <f t="shared" si="221"/>
        <v/>
      </c>
      <c r="S185" s="23" t="str">
        <f t="shared" si="221"/>
        <v/>
      </c>
      <c r="T185" s="23" t="str">
        <f t="shared" si="221"/>
        <v/>
      </c>
      <c r="U185" s="23">
        <f t="shared" si="221"/>
        <v>-6.1657652894081982</v>
      </c>
      <c r="V185" s="23">
        <f t="shared" si="221"/>
        <v>9.4525251143815261</v>
      </c>
      <c r="W185" s="23">
        <f t="shared" si="221"/>
        <v>11.812104803993041</v>
      </c>
      <c r="X185" s="23">
        <f t="shared" si="221"/>
        <v>-5.508714070359721</v>
      </c>
      <c r="Y185" s="23">
        <f t="shared" ref="Y185:AA185" si="222">IFERROR((Y146/X146-1)*100,"")</f>
        <v>7.7969357643123516</v>
      </c>
      <c r="Z185" s="23">
        <f t="shared" si="222"/>
        <v>15.051885025075041</v>
      </c>
      <c r="AA185" s="23">
        <f t="shared" si="222"/>
        <v>16.349874363758655</v>
      </c>
    </row>
    <row r="186" spans="2:27" s="65" customFormat="1" ht="15" customHeight="1" x14ac:dyDescent="0.5">
      <c r="B186" s="64" t="s">
        <v>77</v>
      </c>
      <c r="C186" s="20" t="s">
        <v>116</v>
      </c>
      <c r="D186" s="23" t="str">
        <f>IFERROR((D147/#REF!-1)*100,"")</f>
        <v/>
      </c>
      <c r="E186" s="23" t="str">
        <f t="shared" ref="E186:X186" si="223">IFERROR((E147/D147-1)*100,"")</f>
        <v/>
      </c>
      <c r="F186" s="23" t="str">
        <f t="shared" si="223"/>
        <v/>
      </c>
      <c r="G186" s="23" t="str">
        <f t="shared" si="223"/>
        <v/>
      </c>
      <c r="H186" s="23" t="str">
        <f t="shared" si="223"/>
        <v/>
      </c>
      <c r="I186" s="23" t="str">
        <f t="shared" si="223"/>
        <v/>
      </c>
      <c r="J186" s="23" t="str">
        <f t="shared" si="223"/>
        <v/>
      </c>
      <c r="K186" s="23" t="str">
        <f t="shared" si="223"/>
        <v/>
      </c>
      <c r="L186" s="23" t="str">
        <f t="shared" si="223"/>
        <v/>
      </c>
      <c r="M186" s="23" t="str">
        <f t="shared" si="223"/>
        <v/>
      </c>
      <c r="N186" s="23" t="str">
        <f t="shared" si="223"/>
        <v/>
      </c>
      <c r="O186" s="23" t="str">
        <f t="shared" si="223"/>
        <v/>
      </c>
      <c r="P186" s="23" t="str">
        <f t="shared" si="223"/>
        <v/>
      </c>
      <c r="Q186" s="23" t="str">
        <f t="shared" si="223"/>
        <v/>
      </c>
      <c r="R186" s="23" t="str">
        <f t="shared" si="223"/>
        <v/>
      </c>
      <c r="S186" s="23" t="str">
        <f t="shared" si="223"/>
        <v/>
      </c>
      <c r="T186" s="23" t="str">
        <f t="shared" si="223"/>
        <v/>
      </c>
      <c r="U186" s="23">
        <f t="shared" si="223"/>
        <v>3.0990642305884109</v>
      </c>
      <c r="V186" s="23">
        <f t="shared" si="223"/>
        <v>3.1631613344307308</v>
      </c>
      <c r="W186" s="23">
        <f t="shared" si="223"/>
        <v>-11.406356293578535</v>
      </c>
      <c r="X186" s="23">
        <f t="shared" si="223"/>
        <v>-1.718645049554457</v>
      </c>
      <c r="Y186" s="23">
        <f t="shared" ref="Y186:AA186" si="224">IFERROR((Y147/X147-1)*100,"")</f>
        <v>-0.12964534102343217</v>
      </c>
      <c r="Z186" s="23">
        <f t="shared" si="224"/>
        <v>-0.59561663950900012</v>
      </c>
      <c r="AA186" s="23">
        <f t="shared" si="224"/>
        <v>9.3727169272821662</v>
      </c>
    </row>
    <row r="187" spans="2:27" s="58" customFormat="1" ht="15" customHeight="1" x14ac:dyDescent="0.4">
      <c r="B187" s="61" t="s">
        <v>181</v>
      </c>
      <c r="C187" s="13" t="s">
        <v>164</v>
      </c>
      <c r="D187" s="11" t="str">
        <f>IFERROR((D148/#REF!-1)*100,"")</f>
        <v/>
      </c>
      <c r="E187" s="11" t="str">
        <f t="shared" ref="E187:X187" si="225">IFERROR((E148/D148-1)*100,"")</f>
        <v/>
      </c>
      <c r="F187" s="11" t="str">
        <f t="shared" si="225"/>
        <v/>
      </c>
      <c r="G187" s="11" t="str">
        <f t="shared" si="225"/>
        <v/>
      </c>
      <c r="H187" s="11" t="str">
        <f t="shared" si="225"/>
        <v/>
      </c>
      <c r="I187" s="11" t="str">
        <f t="shared" si="225"/>
        <v/>
      </c>
      <c r="J187" s="11" t="str">
        <f t="shared" si="225"/>
        <v/>
      </c>
      <c r="K187" s="11" t="str">
        <f t="shared" si="225"/>
        <v/>
      </c>
      <c r="L187" s="11" t="str">
        <f t="shared" si="225"/>
        <v/>
      </c>
      <c r="M187" s="11" t="str">
        <f t="shared" si="225"/>
        <v/>
      </c>
      <c r="N187" s="11" t="str">
        <f t="shared" si="225"/>
        <v/>
      </c>
      <c r="O187" s="11" t="str">
        <f t="shared" si="225"/>
        <v/>
      </c>
      <c r="P187" s="11" t="str">
        <f t="shared" si="225"/>
        <v/>
      </c>
      <c r="Q187" s="11" t="str">
        <f t="shared" si="225"/>
        <v/>
      </c>
      <c r="R187" s="11" t="str">
        <f t="shared" si="225"/>
        <v/>
      </c>
      <c r="S187" s="11" t="str">
        <f t="shared" si="225"/>
        <v/>
      </c>
      <c r="T187" s="11" t="str">
        <f t="shared" si="225"/>
        <v/>
      </c>
      <c r="U187" s="11">
        <f t="shared" si="225"/>
        <v>40.633738946413736</v>
      </c>
      <c r="V187" s="11">
        <f t="shared" si="225"/>
        <v>-8.9997267037134616</v>
      </c>
      <c r="W187" s="11">
        <f t="shared" si="225"/>
        <v>-0.81277391677099242</v>
      </c>
      <c r="X187" s="11">
        <f t="shared" si="225"/>
        <v>-1.4734905748101768</v>
      </c>
      <c r="Y187" s="11">
        <f t="shared" ref="Y187:AA187" si="226">IFERROR((Y148/X148-1)*100,"")</f>
        <v>-0.18396267141532752</v>
      </c>
      <c r="Z187" s="11">
        <f t="shared" si="226"/>
        <v>0.87327651418973584</v>
      </c>
      <c r="AA187" s="11">
        <f t="shared" si="226"/>
        <v>6.0739533599453832</v>
      </c>
    </row>
    <row r="188" spans="2:27" s="58" customFormat="1" ht="15" customHeight="1" x14ac:dyDescent="0.4">
      <c r="B188" s="61" t="s">
        <v>182</v>
      </c>
      <c r="C188" s="13" t="s">
        <v>165</v>
      </c>
      <c r="D188" s="11" t="str">
        <f>IFERROR((D149/#REF!-1)*100,"")</f>
        <v/>
      </c>
      <c r="E188" s="11" t="str">
        <f t="shared" ref="E188:X188" si="227">IFERROR((E149/D149-1)*100,"")</f>
        <v/>
      </c>
      <c r="F188" s="11" t="str">
        <f t="shared" si="227"/>
        <v/>
      </c>
      <c r="G188" s="11" t="str">
        <f t="shared" si="227"/>
        <v/>
      </c>
      <c r="H188" s="11" t="str">
        <f t="shared" si="227"/>
        <v/>
      </c>
      <c r="I188" s="11" t="str">
        <f t="shared" si="227"/>
        <v/>
      </c>
      <c r="J188" s="11" t="str">
        <f t="shared" si="227"/>
        <v/>
      </c>
      <c r="K188" s="11" t="str">
        <f t="shared" si="227"/>
        <v/>
      </c>
      <c r="L188" s="11" t="str">
        <f t="shared" si="227"/>
        <v/>
      </c>
      <c r="M188" s="11" t="str">
        <f t="shared" si="227"/>
        <v/>
      </c>
      <c r="N188" s="11" t="str">
        <f t="shared" si="227"/>
        <v/>
      </c>
      <c r="O188" s="11" t="str">
        <f t="shared" si="227"/>
        <v/>
      </c>
      <c r="P188" s="11" t="str">
        <f t="shared" si="227"/>
        <v/>
      </c>
      <c r="Q188" s="11" t="str">
        <f t="shared" si="227"/>
        <v/>
      </c>
      <c r="R188" s="11" t="str">
        <f t="shared" si="227"/>
        <v/>
      </c>
      <c r="S188" s="11" t="str">
        <f t="shared" si="227"/>
        <v/>
      </c>
      <c r="T188" s="11" t="str">
        <f t="shared" si="227"/>
        <v/>
      </c>
      <c r="U188" s="11">
        <f t="shared" si="227"/>
        <v>-3.9946681926987693</v>
      </c>
      <c r="V188" s="11">
        <f t="shared" si="227"/>
        <v>-1.1661965228011884</v>
      </c>
      <c r="W188" s="11">
        <f t="shared" si="227"/>
        <v>-0.70531299581220175</v>
      </c>
      <c r="X188" s="11">
        <f t="shared" si="227"/>
        <v>-2.848118259307042</v>
      </c>
      <c r="Y188" s="11">
        <f t="shared" ref="Y188:AA188" si="228">IFERROR((Y149/X149-1)*100,"")</f>
        <v>3.0351174200734965</v>
      </c>
      <c r="Z188" s="11">
        <f t="shared" si="228"/>
        <v>-1.3159961721798119E-2</v>
      </c>
      <c r="AA188" s="11">
        <f t="shared" si="228"/>
        <v>4.9524490551961176</v>
      </c>
    </row>
    <row r="189" spans="2:27" s="58" customFormat="1" ht="15" customHeight="1" x14ac:dyDescent="0.4">
      <c r="B189" s="61" t="s">
        <v>183</v>
      </c>
      <c r="C189" s="13" t="s">
        <v>119</v>
      </c>
      <c r="D189" s="11" t="str">
        <f>IFERROR((D150/#REF!-1)*100,"")</f>
        <v/>
      </c>
      <c r="E189" s="11" t="str">
        <f t="shared" ref="E189:X189" si="229">IFERROR((E150/D150-1)*100,"")</f>
        <v/>
      </c>
      <c r="F189" s="11" t="str">
        <f t="shared" si="229"/>
        <v/>
      </c>
      <c r="G189" s="11" t="str">
        <f t="shared" si="229"/>
        <v/>
      </c>
      <c r="H189" s="11" t="str">
        <f t="shared" si="229"/>
        <v/>
      </c>
      <c r="I189" s="11" t="str">
        <f t="shared" si="229"/>
        <v/>
      </c>
      <c r="J189" s="11" t="str">
        <f t="shared" si="229"/>
        <v/>
      </c>
      <c r="K189" s="11" t="str">
        <f t="shared" si="229"/>
        <v/>
      </c>
      <c r="L189" s="11" t="str">
        <f t="shared" si="229"/>
        <v/>
      </c>
      <c r="M189" s="11" t="str">
        <f t="shared" si="229"/>
        <v/>
      </c>
      <c r="N189" s="11" t="str">
        <f t="shared" si="229"/>
        <v/>
      </c>
      <c r="O189" s="11" t="str">
        <f t="shared" si="229"/>
        <v/>
      </c>
      <c r="P189" s="11" t="str">
        <f t="shared" si="229"/>
        <v/>
      </c>
      <c r="Q189" s="11" t="str">
        <f t="shared" si="229"/>
        <v/>
      </c>
      <c r="R189" s="11" t="str">
        <f t="shared" si="229"/>
        <v/>
      </c>
      <c r="S189" s="11" t="str">
        <f t="shared" si="229"/>
        <v/>
      </c>
      <c r="T189" s="11" t="str">
        <f t="shared" si="229"/>
        <v/>
      </c>
      <c r="U189" s="11">
        <f t="shared" si="229"/>
        <v>-0.388274121529808</v>
      </c>
      <c r="V189" s="11">
        <f t="shared" si="229"/>
        <v>7.7675832696572744</v>
      </c>
      <c r="W189" s="11">
        <f t="shared" si="229"/>
        <v>-17.440890785049856</v>
      </c>
      <c r="X189" s="11">
        <f t="shared" si="229"/>
        <v>-0.92556833759569468</v>
      </c>
      <c r="Y189" s="11">
        <f t="shared" ref="Y189:AA189" si="230">IFERROR((Y150/X150-1)*100,"")</f>
        <v>-1.2161545014735986</v>
      </c>
      <c r="Z189" s="11">
        <f t="shared" si="230"/>
        <v>-1.0462663802261241</v>
      </c>
      <c r="AA189" s="11">
        <f t="shared" si="230"/>
        <v>12.209625270758838</v>
      </c>
    </row>
    <row r="190" spans="2:27" s="65" customFormat="1" ht="15" customHeight="1" x14ac:dyDescent="0.5">
      <c r="B190" s="64" t="s">
        <v>79</v>
      </c>
      <c r="C190" s="20" t="s">
        <v>166</v>
      </c>
      <c r="D190" s="23" t="str">
        <f>IFERROR((D151/#REF!-1)*100,"")</f>
        <v/>
      </c>
      <c r="E190" s="23" t="str">
        <f t="shared" ref="E190:X190" si="231">IFERROR((E151/D151-1)*100,"")</f>
        <v/>
      </c>
      <c r="F190" s="23" t="str">
        <f t="shared" si="231"/>
        <v/>
      </c>
      <c r="G190" s="23" t="str">
        <f t="shared" si="231"/>
        <v/>
      </c>
      <c r="H190" s="23" t="str">
        <f t="shared" si="231"/>
        <v/>
      </c>
      <c r="I190" s="23" t="str">
        <f t="shared" si="231"/>
        <v/>
      </c>
      <c r="J190" s="23" t="str">
        <f t="shared" si="231"/>
        <v/>
      </c>
      <c r="K190" s="23" t="str">
        <f t="shared" si="231"/>
        <v/>
      </c>
      <c r="L190" s="23" t="str">
        <f t="shared" si="231"/>
        <v/>
      </c>
      <c r="M190" s="23" t="str">
        <f t="shared" si="231"/>
        <v/>
      </c>
      <c r="N190" s="23" t="str">
        <f t="shared" si="231"/>
        <v/>
      </c>
      <c r="O190" s="23" t="str">
        <f t="shared" si="231"/>
        <v/>
      </c>
      <c r="P190" s="23" t="str">
        <f t="shared" si="231"/>
        <v/>
      </c>
      <c r="Q190" s="23" t="str">
        <f t="shared" si="231"/>
        <v/>
      </c>
      <c r="R190" s="23" t="str">
        <f t="shared" si="231"/>
        <v/>
      </c>
      <c r="S190" s="23" t="str">
        <f t="shared" si="231"/>
        <v/>
      </c>
      <c r="T190" s="23" t="str">
        <f t="shared" si="231"/>
        <v/>
      </c>
      <c r="U190" s="23">
        <f t="shared" si="231"/>
        <v>2.3270314466888653</v>
      </c>
      <c r="V190" s="23">
        <f t="shared" si="231"/>
        <v>-3.8403902153855807</v>
      </c>
      <c r="W190" s="23">
        <f t="shared" si="231"/>
        <v>3.5400557529956522</v>
      </c>
      <c r="X190" s="23">
        <f t="shared" si="231"/>
        <v>-4.9990918107538196</v>
      </c>
      <c r="Y190" s="23">
        <f t="shared" ref="Y190:AA190" si="232">IFERROR((Y151/X151-1)*100,"")</f>
        <v>3.5644457950221309</v>
      </c>
      <c r="Z190" s="23">
        <f t="shared" si="232"/>
        <v>-1.0799935720287923</v>
      </c>
      <c r="AA190" s="23">
        <f t="shared" si="232"/>
        <v>5.2406355768222834</v>
      </c>
    </row>
    <row r="191" spans="2:27" s="63" customFormat="1" ht="15" customHeight="1" x14ac:dyDescent="0.5">
      <c r="B191" s="62" t="s">
        <v>84</v>
      </c>
      <c r="C191" s="18" t="s">
        <v>167</v>
      </c>
      <c r="D191" s="22" t="str">
        <f>IFERROR((D152/#REF!-1)*100,"")</f>
        <v/>
      </c>
      <c r="E191" s="22" t="str">
        <f t="shared" ref="E191:X191" si="233">IFERROR((E152/D152-1)*100,"")</f>
        <v/>
      </c>
      <c r="F191" s="22" t="str">
        <f t="shared" si="233"/>
        <v/>
      </c>
      <c r="G191" s="22" t="str">
        <f t="shared" si="233"/>
        <v/>
      </c>
      <c r="H191" s="22" t="str">
        <f t="shared" si="233"/>
        <v/>
      </c>
      <c r="I191" s="22" t="str">
        <f t="shared" si="233"/>
        <v/>
      </c>
      <c r="J191" s="22" t="str">
        <f t="shared" si="233"/>
        <v/>
      </c>
      <c r="K191" s="22" t="str">
        <f t="shared" si="233"/>
        <v/>
      </c>
      <c r="L191" s="22" t="str">
        <f t="shared" si="233"/>
        <v/>
      </c>
      <c r="M191" s="22" t="str">
        <f t="shared" si="233"/>
        <v/>
      </c>
      <c r="N191" s="22" t="str">
        <f t="shared" si="233"/>
        <v/>
      </c>
      <c r="O191" s="22" t="str">
        <f t="shared" si="233"/>
        <v/>
      </c>
      <c r="P191" s="22" t="str">
        <f t="shared" si="233"/>
        <v/>
      </c>
      <c r="Q191" s="22" t="str">
        <f t="shared" si="233"/>
        <v/>
      </c>
      <c r="R191" s="22" t="str">
        <f t="shared" si="233"/>
        <v/>
      </c>
      <c r="S191" s="22" t="str">
        <f t="shared" si="233"/>
        <v/>
      </c>
      <c r="T191" s="22" t="str">
        <f t="shared" si="233"/>
        <v/>
      </c>
      <c r="U191" s="22">
        <f t="shared" si="233"/>
        <v>4.7129313720006616</v>
      </c>
      <c r="V191" s="22">
        <f t="shared" si="233"/>
        <v>1.4891109625136734</v>
      </c>
      <c r="W191" s="22">
        <f t="shared" si="233"/>
        <v>0.24007294975270099</v>
      </c>
      <c r="X191" s="22">
        <f t="shared" si="233"/>
        <v>1.9889166758240373</v>
      </c>
      <c r="Y191" s="22">
        <f t="shared" ref="Y191:AA191" si="234">IFERROR((Y152/X152-1)*100,"")</f>
        <v>-10.435686309299886</v>
      </c>
      <c r="Z191" s="22">
        <f t="shared" si="234"/>
        <v>1.3736658861939421</v>
      </c>
      <c r="AA191" s="22">
        <f t="shared" si="234"/>
        <v>0.94153027607029038</v>
      </c>
    </row>
    <row r="192" spans="2:27" s="65" customFormat="1" ht="15" customHeight="1" x14ac:dyDescent="0.5">
      <c r="B192" s="64" t="s">
        <v>184</v>
      </c>
      <c r="C192" s="20" t="s">
        <v>168</v>
      </c>
      <c r="D192" s="23" t="str">
        <f>IFERROR((D153/#REF!-1)*100,"")</f>
        <v/>
      </c>
      <c r="E192" s="23" t="str">
        <f t="shared" ref="E192:X192" si="235">IFERROR((E153/D153-1)*100,"")</f>
        <v/>
      </c>
      <c r="F192" s="23" t="str">
        <f t="shared" si="235"/>
        <v/>
      </c>
      <c r="G192" s="23" t="str">
        <f t="shared" si="235"/>
        <v/>
      </c>
      <c r="H192" s="23" t="str">
        <f t="shared" si="235"/>
        <v/>
      </c>
      <c r="I192" s="23" t="str">
        <f t="shared" si="235"/>
        <v/>
      </c>
      <c r="J192" s="23" t="str">
        <f t="shared" si="235"/>
        <v/>
      </c>
      <c r="K192" s="23" t="str">
        <f t="shared" si="235"/>
        <v/>
      </c>
      <c r="L192" s="23" t="str">
        <f t="shared" si="235"/>
        <v/>
      </c>
      <c r="M192" s="23" t="str">
        <f t="shared" si="235"/>
        <v/>
      </c>
      <c r="N192" s="23" t="str">
        <f t="shared" si="235"/>
        <v/>
      </c>
      <c r="O192" s="23" t="str">
        <f t="shared" si="235"/>
        <v/>
      </c>
      <c r="P192" s="23" t="str">
        <f t="shared" si="235"/>
        <v/>
      </c>
      <c r="Q192" s="23" t="str">
        <f t="shared" si="235"/>
        <v/>
      </c>
      <c r="R192" s="23" t="str">
        <f t="shared" si="235"/>
        <v/>
      </c>
      <c r="S192" s="23" t="str">
        <f t="shared" si="235"/>
        <v/>
      </c>
      <c r="T192" s="23" t="str">
        <f t="shared" si="235"/>
        <v/>
      </c>
      <c r="U192" s="23">
        <f t="shared" si="235"/>
        <v>0.31276778063411559</v>
      </c>
      <c r="V192" s="23">
        <f t="shared" si="235"/>
        <v>-8.7736230193080633E-2</v>
      </c>
      <c r="W192" s="23">
        <f t="shared" si="235"/>
        <v>1.8389791899567465</v>
      </c>
      <c r="X192" s="23">
        <f t="shared" si="235"/>
        <v>0.22742446222825397</v>
      </c>
      <c r="Y192" s="23">
        <f t="shared" ref="Y192:AA192" si="236">IFERROR((Y153/X153-1)*100,"")</f>
        <v>4.0976104855340756</v>
      </c>
      <c r="Z192" s="23">
        <f t="shared" si="236"/>
        <v>0.9962878678053011</v>
      </c>
      <c r="AA192" s="23">
        <f t="shared" si="236"/>
        <v>14.495902563443529</v>
      </c>
    </row>
    <row r="193" spans="1:27" s="65" customFormat="1" ht="15" customHeight="1" x14ac:dyDescent="0.5">
      <c r="B193" s="64" t="s">
        <v>185</v>
      </c>
      <c r="C193" s="20" t="s">
        <v>74</v>
      </c>
      <c r="D193" s="23" t="str">
        <f>IFERROR((D154/#REF!-1)*100,"")</f>
        <v/>
      </c>
      <c r="E193" s="23" t="str">
        <f t="shared" ref="E193:X193" si="237">IFERROR((E154/D154-1)*100,"")</f>
        <v/>
      </c>
      <c r="F193" s="23" t="str">
        <f t="shared" si="237"/>
        <v/>
      </c>
      <c r="G193" s="23" t="str">
        <f t="shared" si="237"/>
        <v/>
      </c>
      <c r="H193" s="23" t="str">
        <f t="shared" si="237"/>
        <v/>
      </c>
      <c r="I193" s="23" t="str">
        <f t="shared" si="237"/>
        <v/>
      </c>
      <c r="J193" s="23" t="str">
        <f t="shared" si="237"/>
        <v/>
      </c>
      <c r="K193" s="23" t="str">
        <f t="shared" si="237"/>
        <v/>
      </c>
      <c r="L193" s="23" t="str">
        <f t="shared" si="237"/>
        <v/>
      </c>
      <c r="M193" s="23" t="str">
        <f t="shared" si="237"/>
        <v/>
      </c>
      <c r="N193" s="23" t="str">
        <f t="shared" si="237"/>
        <v/>
      </c>
      <c r="O193" s="23" t="str">
        <f t="shared" si="237"/>
        <v/>
      </c>
      <c r="P193" s="23" t="str">
        <f t="shared" si="237"/>
        <v/>
      </c>
      <c r="Q193" s="23" t="str">
        <f t="shared" si="237"/>
        <v/>
      </c>
      <c r="R193" s="23" t="str">
        <f t="shared" si="237"/>
        <v/>
      </c>
      <c r="S193" s="23" t="str">
        <f t="shared" si="237"/>
        <v/>
      </c>
      <c r="T193" s="23" t="str">
        <f t="shared" si="237"/>
        <v/>
      </c>
      <c r="U193" s="23">
        <f t="shared" si="237"/>
        <v>1.3032051803083311</v>
      </c>
      <c r="V193" s="23">
        <f t="shared" si="237"/>
        <v>2.6989731971567066</v>
      </c>
      <c r="W193" s="23">
        <f t="shared" si="237"/>
        <v>0.360142062729496</v>
      </c>
      <c r="X193" s="23">
        <f t="shared" si="237"/>
        <v>-0.53542555915092604</v>
      </c>
      <c r="Y193" s="23">
        <f t="shared" ref="Y193:AA193" si="238">IFERROR((Y154/X154-1)*100,"")</f>
        <v>-38.554755756181628</v>
      </c>
      <c r="Z193" s="23">
        <f t="shared" si="238"/>
        <v>3.5757600727166716</v>
      </c>
      <c r="AA193" s="23">
        <f t="shared" si="238"/>
        <v>-3.0902698856402844</v>
      </c>
    </row>
    <row r="194" spans="1:27" s="65" customFormat="1" ht="15" customHeight="1" x14ac:dyDescent="0.5">
      <c r="B194" s="64" t="s">
        <v>186</v>
      </c>
      <c r="C194" s="20" t="s">
        <v>169</v>
      </c>
      <c r="D194" s="23" t="str">
        <f>IFERROR((D155/#REF!-1)*100,"")</f>
        <v/>
      </c>
      <c r="E194" s="23" t="str">
        <f t="shared" ref="E194:X194" si="239">IFERROR((E155/D155-1)*100,"")</f>
        <v/>
      </c>
      <c r="F194" s="23" t="str">
        <f t="shared" si="239"/>
        <v/>
      </c>
      <c r="G194" s="23" t="str">
        <f t="shared" si="239"/>
        <v/>
      </c>
      <c r="H194" s="23" t="str">
        <f t="shared" si="239"/>
        <v/>
      </c>
      <c r="I194" s="23" t="str">
        <f t="shared" si="239"/>
        <v/>
      </c>
      <c r="J194" s="23" t="str">
        <f t="shared" si="239"/>
        <v/>
      </c>
      <c r="K194" s="23" t="str">
        <f t="shared" si="239"/>
        <v/>
      </c>
      <c r="L194" s="23" t="str">
        <f t="shared" si="239"/>
        <v/>
      </c>
      <c r="M194" s="23" t="str">
        <f t="shared" si="239"/>
        <v/>
      </c>
      <c r="N194" s="23" t="str">
        <f t="shared" si="239"/>
        <v/>
      </c>
      <c r="O194" s="23" t="str">
        <f t="shared" si="239"/>
        <v/>
      </c>
      <c r="P194" s="23" t="str">
        <f t="shared" si="239"/>
        <v/>
      </c>
      <c r="Q194" s="23" t="str">
        <f t="shared" si="239"/>
        <v/>
      </c>
      <c r="R194" s="23" t="str">
        <f t="shared" si="239"/>
        <v/>
      </c>
      <c r="S194" s="23" t="str">
        <f t="shared" si="239"/>
        <v/>
      </c>
      <c r="T194" s="23" t="str">
        <f t="shared" si="239"/>
        <v/>
      </c>
      <c r="U194" s="23">
        <f t="shared" si="239"/>
        <v>14.741073391326198</v>
      </c>
      <c r="V194" s="23">
        <f t="shared" si="239"/>
        <v>1.5907361954350385</v>
      </c>
      <c r="W194" s="23">
        <f t="shared" si="239"/>
        <v>1.6661683392793281</v>
      </c>
      <c r="X194" s="23">
        <f t="shared" si="239"/>
        <v>-2.300153051162912</v>
      </c>
      <c r="Y194" s="23">
        <f t="shared" ref="Y194:AA194" si="240">IFERROR((Y155/X155-1)*100,"")</f>
        <v>-2.4437334323475057</v>
      </c>
      <c r="Z194" s="23">
        <f t="shared" si="240"/>
        <v>-0.84171863354058907</v>
      </c>
      <c r="AA194" s="23">
        <f t="shared" si="240"/>
        <v>0.25907093199586395</v>
      </c>
    </row>
    <row r="195" spans="1:27" s="65" customFormat="1" ht="15" customHeight="1" x14ac:dyDescent="0.5">
      <c r="B195" s="64" t="s">
        <v>187</v>
      </c>
      <c r="C195" s="20" t="s">
        <v>170</v>
      </c>
      <c r="D195" s="23" t="str">
        <f>IFERROR((D156/#REF!-1)*100,"")</f>
        <v/>
      </c>
      <c r="E195" s="23" t="str">
        <f t="shared" ref="E195:X195" si="241">IFERROR((E156/D156-1)*100,"")</f>
        <v/>
      </c>
      <c r="F195" s="23" t="str">
        <f t="shared" si="241"/>
        <v/>
      </c>
      <c r="G195" s="23" t="str">
        <f t="shared" si="241"/>
        <v/>
      </c>
      <c r="H195" s="23" t="str">
        <f t="shared" si="241"/>
        <v/>
      </c>
      <c r="I195" s="23" t="str">
        <f t="shared" si="241"/>
        <v/>
      </c>
      <c r="J195" s="23" t="str">
        <f t="shared" si="241"/>
        <v/>
      </c>
      <c r="K195" s="23" t="str">
        <f t="shared" si="241"/>
        <v/>
      </c>
      <c r="L195" s="23" t="str">
        <f t="shared" si="241"/>
        <v/>
      </c>
      <c r="M195" s="23" t="str">
        <f t="shared" si="241"/>
        <v/>
      </c>
      <c r="N195" s="23" t="str">
        <f t="shared" si="241"/>
        <v/>
      </c>
      <c r="O195" s="23" t="str">
        <f t="shared" si="241"/>
        <v/>
      </c>
      <c r="P195" s="23" t="str">
        <f t="shared" si="241"/>
        <v/>
      </c>
      <c r="Q195" s="23" t="str">
        <f t="shared" si="241"/>
        <v/>
      </c>
      <c r="R195" s="23" t="str">
        <f t="shared" si="241"/>
        <v/>
      </c>
      <c r="S195" s="23" t="str">
        <f t="shared" si="241"/>
        <v/>
      </c>
      <c r="T195" s="23" t="str">
        <f t="shared" si="241"/>
        <v/>
      </c>
      <c r="U195" s="23">
        <f t="shared" si="241"/>
        <v>5.1449275362318803</v>
      </c>
      <c r="V195" s="23">
        <f t="shared" si="241"/>
        <v>0.64103810436535458</v>
      </c>
      <c r="W195" s="23">
        <f t="shared" si="241"/>
        <v>-0.56447955182054033</v>
      </c>
      <c r="X195" s="23">
        <f t="shared" si="241"/>
        <v>10.41696844623392</v>
      </c>
      <c r="Y195" s="23">
        <f t="shared" ref="Y195:AA195" si="242">IFERROR((Y156/X156-1)*100,"")</f>
        <v>33.570230588937086</v>
      </c>
      <c r="Z195" s="23">
        <f t="shared" si="242"/>
        <v>-7.2085813395530662</v>
      </c>
      <c r="AA195" s="23">
        <f t="shared" si="242"/>
        <v>-5.0812150030319696</v>
      </c>
    </row>
    <row r="196" spans="1:27" s="68" customFormat="1" ht="15" customHeight="1" thickBot="1" x14ac:dyDescent="0.45">
      <c r="B196" s="86" t="s">
        <v>112</v>
      </c>
      <c r="C196" s="100" t="s">
        <v>83</v>
      </c>
      <c r="D196" s="101" t="str">
        <f>IFERROR((D157/#REF!-1)*100,"")</f>
        <v/>
      </c>
      <c r="E196" s="101" t="str">
        <f t="shared" ref="E196:X196" si="243">IFERROR((E157/D157-1)*100,"")</f>
        <v/>
      </c>
      <c r="F196" s="101" t="str">
        <f t="shared" si="243"/>
        <v/>
      </c>
      <c r="G196" s="101" t="str">
        <f t="shared" si="243"/>
        <v/>
      </c>
      <c r="H196" s="101" t="str">
        <f t="shared" si="243"/>
        <v/>
      </c>
      <c r="I196" s="101" t="str">
        <f t="shared" si="243"/>
        <v/>
      </c>
      <c r="J196" s="101" t="str">
        <f t="shared" si="243"/>
        <v/>
      </c>
      <c r="K196" s="101" t="str">
        <f t="shared" si="243"/>
        <v/>
      </c>
      <c r="L196" s="101" t="str">
        <f t="shared" si="243"/>
        <v/>
      </c>
      <c r="M196" s="101" t="str">
        <f t="shared" si="243"/>
        <v/>
      </c>
      <c r="N196" s="101" t="str">
        <f t="shared" si="243"/>
        <v/>
      </c>
      <c r="O196" s="101" t="str">
        <f t="shared" si="243"/>
        <v/>
      </c>
      <c r="P196" s="101" t="str">
        <f t="shared" si="243"/>
        <v/>
      </c>
      <c r="Q196" s="101" t="str">
        <f t="shared" si="243"/>
        <v/>
      </c>
      <c r="R196" s="101" t="str">
        <f t="shared" si="243"/>
        <v/>
      </c>
      <c r="S196" s="101" t="str">
        <f t="shared" si="243"/>
        <v/>
      </c>
      <c r="T196" s="101" t="str">
        <f t="shared" si="243"/>
        <v/>
      </c>
      <c r="U196" s="102">
        <f t="shared" si="243"/>
        <v>-23.42545125933998</v>
      </c>
      <c r="V196" s="102">
        <f t="shared" si="243"/>
        <v>-1.6364789675133551</v>
      </c>
      <c r="W196" s="102">
        <f t="shared" si="243"/>
        <v>-15.404251771045773</v>
      </c>
      <c r="X196" s="102">
        <f t="shared" si="243"/>
        <v>-60.723973578095944</v>
      </c>
      <c r="Y196" s="102">
        <f t="shared" ref="Y196:AA196" si="244">IFERROR((Y157/X157-1)*100,"")</f>
        <v>-339.76734884159799</v>
      </c>
      <c r="Z196" s="102">
        <f t="shared" si="244"/>
        <v>61.203643416263745</v>
      </c>
      <c r="AA196" s="102">
        <f t="shared" si="244"/>
        <v>-175.56404023737971</v>
      </c>
    </row>
    <row r="197" spans="1:27" ht="15" customHeight="1" thickTop="1" x14ac:dyDescent="0.45"/>
    <row r="199" spans="1:27" ht="15" customHeight="1" x14ac:dyDescent="0.5">
      <c r="B199" s="64"/>
      <c r="C199" s="62" t="s">
        <v>387</v>
      </c>
      <c r="D199" s="62"/>
      <c r="E199" s="64"/>
      <c r="F199" s="64"/>
      <c r="G199" s="64"/>
      <c r="H199" s="64"/>
      <c r="I199" s="64"/>
      <c r="J199" s="64"/>
      <c r="K199" s="64"/>
      <c r="L199" s="64"/>
      <c r="M199" s="64"/>
      <c r="N199" s="64"/>
      <c r="O199" s="64"/>
      <c r="P199" s="64"/>
      <c r="Q199" s="64"/>
      <c r="R199" s="64"/>
      <c r="S199" s="64"/>
      <c r="T199" s="64"/>
      <c r="U199" s="64"/>
      <c r="V199" s="64"/>
      <c r="W199" s="64"/>
      <c r="X199" s="64"/>
      <c r="Y199" s="64"/>
      <c r="Z199" s="64"/>
      <c r="AA199" s="64"/>
    </row>
    <row r="200" spans="1:27" ht="15" customHeight="1" x14ac:dyDescent="0.5">
      <c r="B200" s="64"/>
      <c r="C200" s="62" t="s">
        <v>382</v>
      </c>
      <c r="D200" s="62"/>
      <c r="E200" s="64"/>
      <c r="F200" s="64"/>
      <c r="G200" s="64"/>
      <c r="H200" s="64"/>
      <c r="I200" s="64"/>
      <c r="J200" s="64"/>
      <c r="K200" s="64"/>
      <c r="L200" s="64"/>
      <c r="M200" s="64"/>
      <c r="N200" s="64"/>
      <c r="O200" s="64"/>
      <c r="P200" s="64"/>
      <c r="Q200" s="64"/>
      <c r="R200" s="64"/>
      <c r="S200" s="64"/>
      <c r="T200" s="64"/>
      <c r="U200" s="64"/>
      <c r="V200" s="64"/>
      <c r="W200" s="64"/>
      <c r="X200" s="64"/>
      <c r="Y200" s="64"/>
      <c r="Z200" s="64"/>
      <c r="AA200" s="64"/>
    </row>
    <row r="201" spans="1:27" s="96" customFormat="1" ht="15" customHeight="1" thickBot="1" x14ac:dyDescent="0.5">
      <c r="B201" s="79"/>
      <c r="C201" s="95" t="s">
        <v>388</v>
      </c>
      <c r="D201" s="99">
        <v>1999</v>
      </c>
      <c r="E201" s="99">
        <f t="shared" ref="E201:X201" si="245">+D201+1</f>
        <v>2000</v>
      </c>
      <c r="F201" s="99">
        <f t="shared" si="245"/>
        <v>2001</v>
      </c>
      <c r="G201" s="99">
        <f t="shared" si="245"/>
        <v>2002</v>
      </c>
      <c r="H201" s="99">
        <f t="shared" si="245"/>
        <v>2003</v>
      </c>
      <c r="I201" s="99">
        <f t="shared" si="245"/>
        <v>2004</v>
      </c>
      <c r="J201" s="99">
        <f t="shared" si="245"/>
        <v>2005</v>
      </c>
      <c r="K201" s="99">
        <f t="shared" si="245"/>
        <v>2006</v>
      </c>
      <c r="L201" s="99">
        <f t="shared" si="245"/>
        <v>2007</v>
      </c>
      <c r="M201" s="99">
        <f t="shared" si="245"/>
        <v>2008</v>
      </c>
      <c r="N201" s="99">
        <f t="shared" si="245"/>
        <v>2009</v>
      </c>
      <c r="O201" s="99">
        <f t="shared" si="245"/>
        <v>2010</v>
      </c>
      <c r="P201" s="99">
        <f t="shared" si="245"/>
        <v>2011</v>
      </c>
      <c r="Q201" s="99">
        <f t="shared" si="245"/>
        <v>2012</v>
      </c>
      <c r="R201" s="99">
        <f t="shared" si="245"/>
        <v>2013</v>
      </c>
      <c r="S201" s="99">
        <f t="shared" si="245"/>
        <v>2014</v>
      </c>
      <c r="T201" s="99">
        <f t="shared" si="245"/>
        <v>2015</v>
      </c>
      <c r="U201" s="99">
        <f t="shared" si="245"/>
        <v>2016</v>
      </c>
      <c r="V201" s="99">
        <f t="shared" si="245"/>
        <v>2017</v>
      </c>
      <c r="W201" s="99">
        <f t="shared" si="245"/>
        <v>2018</v>
      </c>
      <c r="X201" s="99">
        <f t="shared" si="245"/>
        <v>2019</v>
      </c>
      <c r="Y201" s="99">
        <f t="shared" ref="Y201:AA201" si="246">+X201+1</f>
        <v>2020</v>
      </c>
      <c r="Z201" s="99">
        <f t="shared" si="246"/>
        <v>2021</v>
      </c>
      <c r="AA201" s="99">
        <f t="shared" si="246"/>
        <v>2022</v>
      </c>
    </row>
    <row r="202" spans="1:27" ht="15" customHeight="1" thickTop="1" x14ac:dyDescent="0.5">
      <c r="A202" s="68"/>
      <c r="B202" s="96" t="s">
        <v>0</v>
      </c>
      <c r="C202" s="96" t="s">
        <v>1</v>
      </c>
      <c r="D202" s="67"/>
      <c r="E202" s="64"/>
      <c r="F202" s="64"/>
      <c r="G202" s="64"/>
      <c r="H202" s="64"/>
      <c r="I202" s="64"/>
      <c r="J202" s="64"/>
      <c r="K202" s="64"/>
      <c r="L202" s="64"/>
      <c r="M202" s="64"/>
      <c r="N202" s="64"/>
      <c r="O202" s="64"/>
      <c r="P202" s="64"/>
      <c r="Q202" s="64"/>
      <c r="R202" s="64"/>
      <c r="S202" s="64"/>
      <c r="T202" s="64"/>
      <c r="U202" s="64"/>
      <c r="V202" s="64"/>
      <c r="W202" s="64"/>
      <c r="X202" s="64"/>
      <c r="Y202" s="64"/>
      <c r="Z202" s="64"/>
      <c r="AA202" s="64"/>
    </row>
    <row r="203" spans="1:27" s="63" customFormat="1" ht="15" customHeight="1" x14ac:dyDescent="0.5">
      <c r="B203" s="62" t="s">
        <v>47</v>
      </c>
      <c r="C203" s="18" t="s">
        <v>143</v>
      </c>
      <c r="D203" s="22" t="str">
        <f t="shared" ref="D203:S203" si="247">IFERROR(D46/D$78*100,"")</f>
        <v/>
      </c>
      <c r="E203" s="22" t="str">
        <f t="shared" si="247"/>
        <v/>
      </c>
      <c r="F203" s="22" t="str">
        <f t="shared" si="247"/>
        <v/>
      </c>
      <c r="G203" s="22" t="str">
        <f t="shared" si="247"/>
        <v/>
      </c>
      <c r="H203" s="22" t="str">
        <f t="shared" si="247"/>
        <v/>
      </c>
      <c r="I203" s="22" t="str">
        <f t="shared" si="247"/>
        <v/>
      </c>
      <c r="J203" s="22" t="str">
        <f t="shared" si="247"/>
        <v/>
      </c>
      <c r="K203" s="22" t="str">
        <f t="shared" si="247"/>
        <v/>
      </c>
      <c r="L203" s="22" t="str">
        <f t="shared" si="247"/>
        <v/>
      </c>
      <c r="M203" s="22" t="str">
        <f t="shared" si="247"/>
        <v/>
      </c>
      <c r="N203" s="22" t="str">
        <f t="shared" si="247"/>
        <v/>
      </c>
      <c r="O203" s="22" t="str">
        <f t="shared" si="247"/>
        <v/>
      </c>
      <c r="P203" s="22" t="str">
        <f t="shared" si="247"/>
        <v/>
      </c>
      <c r="Q203" s="22" t="str">
        <f t="shared" si="247"/>
        <v/>
      </c>
      <c r="R203" s="22" t="str">
        <f t="shared" si="247"/>
        <v/>
      </c>
      <c r="S203" s="22" t="str">
        <f t="shared" si="247"/>
        <v/>
      </c>
      <c r="T203" s="22">
        <v>-59.965061869605904</v>
      </c>
      <c r="U203" s="22">
        <v>-50.746866185367665</v>
      </c>
      <c r="V203" s="22">
        <v>-54.969842310671567</v>
      </c>
      <c r="W203" s="22">
        <v>-94.272723381385632</v>
      </c>
      <c r="X203" s="22">
        <v>-79.867202754190942</v>
      </c>
      <c r="Y203" s="22">
        <v>269.82961363090953</v>
      </c>
      <c r="Z203" s="22">
        <v>62.911335282183991</v>
      </c>
      <c r="AA203" s="22">
        <v>-257.47631420857971</v>
      </c>
    </row>
    <row r="204" spans="1:27" s="65" customFormat="1" ht="15" customHeight="1" x14ac:dyDescent="0.55000000000000004">
      <c r="B204" s="64" t="s">
        <v>49</v>
      </c>
      <c r="C204" s="20" t="s">
        <v>144</v>
      </c>
      <c r="D204" s="23" t="str">
        <f t="shared" ref="D204:S204" si="248">IFERROR(D47/D$78*100,"")</f>
        <v/>
      </c>
      <c r="E204" s="23" t="str">
        <f t="shared" si="248"/>
        <v/>
      </c>
      <c r="F204" s="23" t="str">
        <f t="shared" si="248"/>
        <v/>
      </c>
      <c r="G204" s="23" t="str">
        <f t="shared" si="248"/>
        <v/>
      </c>
      <c r="H204" s="23" t="str">
        <f t="shared" si="248"/>
        <v/>
      </c>
      <c r="I204" s="23" t="str">
        <f t="shared" si="248"/>
        <v/>
      </c>
      <c r="J204" s="23" t="str">
        <f t="shared" si="248"/>
        <v/>
      </c>
      <c r="K204" s="23" t="str">
        <f t="shared" si="248"/>
        <v/>
      </c>
      <c r="L204" s="23" t="str">
        <f t="shared" si="248"/>
        <v/>
      </c>
      <c r="M204" s="23" t="str">
        <f t="shared" si="248"/>
        <v/>
      </c>
      <c r="N204" s="23" t="str">
        <f t="shared" si="248"/>
        <v/>
      </c>
      <c r="O204" s="23" t="str">
        <f t="shared" si="248"/>
        <v/>
      </c>
      <c r="P204" s="23" t="str">
        <f t="shared" si="248"/>
        <v/>
      </c>
      <c r="Q204" s="23" t="str">
        <f t="shared" si="248"/>
        <v/>
      </c>
      <c r="R204" s="23" t="str">
        <f t="shared" si="248"/>
        <v/>
      </c>
      <c r="S204" s="23" t="str">
        <f t="shared" si="248"/>
        <v/>
      </c>
      <c r="T204" s="116">
        <v>3.6653842154518044</v>
      </c>
      <c r="U204" s="116">
        <v>3.9949699492675865</v>
      </c>
      <c r="V204" s="116">
        <v>3.9856075283697758</v>
      </c>
      <c r="W204" s="116">
        <v>4.1717992742215477</v>
      </c>
      <c r="X204" s="116">
        <v>2.4759648130642438</v>
      </c>
      <c r="Y204" s="116">
        <v>-13.52627789776818</v>
      </c>
      <c r="Z204" s="116">
        <v>-7.9066228973978054</v>
      </c>
      <c r="AA204" s="116">
        <v>39.125525647242746</v>
      </c>
    </row>
    <row r="205" spans="1:27" s="65" customFormat="1" ht="15" customHeight="1" x14ac:dyDescent="0.55000000000000004">
      <c r="B205" s="64" t="s">
        <v>51</v>
      </c>
      <c r="C205" s="20" t="s">
        <v>145</v>
      </c>
      <c r="D205" s="23" t="str">
        <f t="shared" ref="D205:S205" si="249">IFERROR(D48/D$78*100,"")</f>
        <v/>
      </c>
      <c r="E205" s="23" t="str">
        <f t="shared" si="249"/>
        <v/>
      </c>
      <c r="F205" s="23" t="str">
        <f t="shared" si="249"/>
        <v/>
      </c>
      <c r="G205" s="23" t="str">
        <f t="shared" si="249"/>
        <v/>
      </c>
      <c r="H205" s="23" t="str">
        <f t="shared" si="249"/>
        <v/>
      </c>
      <c r="I205" s="23" t="str">
        <f t="shared" si="249"/>
        <v/>
      </c>
      <c r="J205" s="23" t="str">
        <f t="shared" si="249"/>
        <v/>
      </c>
      <c r="K205" s="23" t="str">
        <f t="shared" si="249"/>
        <v/>
      </c>
      <c r="L205" s="23" t="str">
        <f t="shared" si="249"/>
        <v/>
      </c>
      <c r="M205" s="23" t="str">
        <f t="shared" si="249"/>
        <v/>
      </c>
      <c r="N205" s="23" t="str">
        <f t="shared" si="249"/>
        <v/>
      </c>
      <c r="O205" s="23" t="str">
        <f t="shared" si="249"/>
        <v/>
      </c>
      <c r="P205" s="23" t="str">
        <f t="shared" si="249"/>
        <v/>
      </c>
      <c r="Q205" s="23" t="str">
        <f t="shared" si="249"/>
        <v/>
      </c>
      <c r="R205" s="23" t="str">
        <f t="shared" si="249"/>
        <v/>
      </c>
      <c r="S205" s="23" t="str">
        <f t="shared" si="249"/>
        <v/>
      </c>
      <c r="T205" s="116">
        <v>0.74597067692627639</v>
      </c>
      <c r="U205" s="116">
        <v>0.42509576698306595</v>
      </c>
      <c r="V205" s="116">
        <v>0.71367934955241785</v>
      </c>
      <c r="W205" s="116">
        <v>-2.1247806256153181</v>
      </c>
      <c r="X205" s="116">
        <v>-0.99174815995112464</v>
      </c>
      <c r="Y205" s="116">
        <v>0.89656827453803689</v>
      </c>
      <c r="Z205" s="116">
        <v>1.2669526045909809</v>
      </c>
      <c r="AA205" s="116">
        <v>-2.1395018926919653</v>
      </c>
    </row>
    <row r="206" spans="1:27" s="65" customFormat="1" ht="15" customHeight="1" x14ac:dyDescent="0.55000000000000004">
      <c r="B206" s="64" t="s">
        <v>52</v>
      </c>
      <c r="C206" s="20" t="s">
        <v>146</v>
      </c>
      <c r="D206" s="23" t="str">
        <f t="shared" ref="D206:S206" si="250">IFERROR(D49/D$78*100,"")</f>
        <v/>
      </c>
      <c r="E206" s="23" t="str">
        <f t="shared" si="250"/>
        <v/>
      </c>
      <c r="F206" s="23" t="str">
        <f t="shared" si="250"/>
        <v/>
      </c>
      <c r="G206" s="23" t="str">
        <f t="shared" si="250"/>
        <v/>
      </c>
      <c r="H206" s="23" t="str">
        <f t="shared" si="250"/>
        <v/>
      </c>
      <c r="I206" s="23" t="str">
        <f t="shared" si="250"/>
        <v/>
      </c>
      <c r="J206" s="23" t="str">
        <f t="shared" si="250"/>
        <v/>
      </c>
      <c r="K206" s="23" t="str">
        <f t="shared" si="250"/>
        <v/>
      </c>
      <c r="L206" s="23" t="str">
        <f t="shared" si="250"/>
        <v/>
      </c>
      <c r="M206" s="23" t="str">
        <f t="shared" si="250"/>
        <v/>
      </c>
      <c r="N206" s="23" t="str">
        <f t="shared" si="250"/>
        <v/>
      </c>
      <c r="O206" s="23" t="str">
        <f t="shared" si="250"/>
        <v/>
      </c>
      <c r="P206" s="23" t="str">
        <f t="shared" si="250"/>
        <v/>
      </c>
      <c r="Q206" s="23" t="str">
        <f t="shared" si="250"/>
        <v/>
      </c>
      <c r="R206" s="23" t="str">
        <f t="shared" si="250"/>
        <v/>
      </c>
      <c r="S206" s="23" t="str">
        <f t="shared" si="250"/>
        <v/>
      </c>
      <c r="T206" s="116">
        <v>-10.390974316314859</v>
      </c>
      <c r="U206" s="116">
        <v>-7.1306118787604937</v>
      </c>
      <c r="V206" s="116">
        <v>-16.368371484776265</v>
      </c>
      <c r="W206" s="116">
        <v>-28.102988247715892</v>
      </c>
      <c r="X206" s="116">
        <v>-18.54001461306342</v>
      </c>
      <c r="Y206" s="116">
        <v>69.078953683705308</v>
      </c>
      <c r="Z206" s="116">
        <v>13.630373316720179</v>
      </c>
      <c r="AA206" s="116">
        <v>-57.210685928939007</v>
      </c>
    </row>
    <row r="207" spans="1:27" s="58" customFormat="1" ht="15" customHeight="1" x14ac:dyDescent="0.55000000000000004">
      <c r="B207" s="61" t="s">
        <v>171</v>
      </c>
      <c r="C207" s="13" t="s">
        <v>147</v>
      </c>
      <c r="D207" s="11" t="str">
        <f t="shared" ref="D207:S207" si="251">IFERROR(D50/D$78*100,"")</f>
        <v/>
      </c>
      <c r="E207" s="11" t="str">
        <f t="shared" si="251"/>
        <v/>
      </c>
      <c r="F207" s="11" t="str">
        <f t="shared" si="251"/>
        <v/>
      </c>
      <c r="G207" s="11" t="str">
        <f t="shared" si="251"/>
        <v/>
      </c>
      <c r="H207" s="11" t="str">
        <f t="shared" si="251"/>
        <v/>
      </c>
      <c r="I207" s="11" t="str">
        <f t="shared" si="251"/>
        <v/>
      </c>
      <c r="J207" s="11" t="str">
        <f t="shared" si="251"/>
        <v/>
      </c>
      <c r="K207" s="11" t="str">
        <f t="shared" si="251"/>
        <v/>
      </c>
      <c r="L207" s="11" t="str">
        <f t="shared" si="251"/>
        <v/>
      </c>
      <c r="M207" s="11" t="str">
        <f t="shared" si="251"/>
        <v/>
      </c>
      <c r="N207" s="11" t="str">
        <f t="shared" si="251"/>
        <v/>
      </c>
      <c r="O207" s="11" t="str">
        <f t="shared" si="251"/>
        <v/>
      </c>
      <c r="P207" s="11" t="str">
        <f t="shared" si="251"/>
        <v/>
      </c>
      <c r="Q207" s="11" t="str">
        <f t="shared" si="251"/>
        <v/>
      </c>
      <c r="R207" s="11" t="str">
        <f t="shared" si="251"/>
        <v/>
      </c>
      <c r="S207" s="11" t="str">
        <f t="shared" si="251"/>
        <v/>
      </c>
      <c r="T207" s="116">
        <v>-10.390974316314859</v>
      </c>
      <c r="U207" s="116">
        <v>-7.1306118787604937</v>
      </c>
      <c r="V207" s="116">
        <v>-16.368371484776265</v>
      </c>
      <c r="W207" s="116">
        <v>-28.102988247715892</v>
      </c>
      <c r="X207" s="116">
        <v>-18.54001461306342</v>
      </c>
      <c r="Y207" s="116">
        <v>69.078953683705308</v>
      </c>
      <c r="Z207" s="116">
        <v>13.630373316720179</v>
      </c>
      <c r="AA207" s="116">
        <v>-57.210685928939007</v>
      </c>
    </row>
    <row r="208" spans="1:27" s="58" customFormat="1" ht="15" customHeight="1" x14ac:dyDescent="0.55000000000000004">
      <c r="B208" s="61" t="s">
        <v>172</v>
      </c>
      <c r="C208" s="13" t="s">
        <v>148</v>
      </c>
      <c r="D208" s="11" t="str">
        <f t="shared" ref="D208:S208" si="252">IFERROR(D51/D$78*100,"")</f>
        <v/>
      </c>
      <c r="E208" s="11" t="str">
        <f t="shared" si="252"/>
        <v/>
      </c>
      <c r="F208" s="11" t="str">
        <f t="shared" si="252"/>
        <v/>
      </c>
      <c r="G208" s="11" t="str">
        <f t="shared" si="252"/>
        <v/>
      </c>
      <c r="H208" s="11" t="str">
        <f t="shared" si="252"/>
        <v/>
      </c>
      <c r="I208" s="11" t="str">
        <f t="shared" si="252"/>
        <v/>
      </c>
      <c r="J208" s="11" t="str">
        <f t="shared" si="252"/>
        <v/>
      </c>
      <c r="K208" s="11" t="str">
        <f t="shared" si="252"/>
        <v/>
      </c>
      <c r="L208" s="11" t="str">
        <f t="shared" si="252"/>
        <v/>
      </c>
      <c r="M208" s="11" t="str">
        <f t="shared" si="252"/>
        <v/>
      </c>
      <c r="N208" s="11" t="str">
        <f t="shared" si="252"/>
        <v/>
      </c>
      <c r="O208" s="11" t="str">
        <f t="shared" si="252"/>
        <v/>
      </c>
      <c r="P208" s="11" t="str">
        <f t="shared" si="252"/>
        <v/>
      </c>
      <c r="Q208" s="11" t="str">
        <f t="shared" si="252"/>
        <v/>
      </c>
      <c r="R208" s="11" t="str">
        <f t="shared" si="252"/>
        <v/>
      </c>
      <c r="S208" s="11" t="str">
        <f t="shared" si="252"/>
        <v/>
      </c>
      <c r="T208" s="116">
        <v>0</v>
      </c>
      <c r="U208" s="116">
        <v>0</v>
      </c>
      <c r="V208" s="116">
        <v>0</v>
      </c>
      <c r="W208" s="116">
        <v>0</v>
      </c>
      <c r="X208" s="116">
        <v>0</v>
      </c>
      <c r="Y208" s="116">
        <v>0</v>
      </c>
      <c r="Z208" s="116">
        <v>0</v>
      </c>
      <c r="AA208" s="116">
        <v>0</v>
      </c>
    </row>
    <row r="209" spans="2:27" s="65" customFormat="1" ht="15" customHeight="1" x14ac:dyDescent="0.55000000000000004">
      <c r="B209" s="64" t="s">
        <v>53</v>
      </c>
      <c r="C209" s="20" t="s">
        <v>149</v>
      </c>
      <c r="D209" s="23" t="str">
        <f t="shared" ref="D209:S209" si="253">IFERROR(D52/D$78*100,"")</f>
        <v/>
      </c>
      <c r="E209" s="23" t="str">
        <f t="shared" si="253"/>
        <v/>
      </c>
      <c r="F209" s="23" t="str">
        <f t="shared" si="253"/>
        <v/>
      </c>
      <c r="G209" s="23" t="str">
        <f t="shared" si="253"/>
        <v/>
      </c>
      <c r="H209" s="23" t="str">
        <f t="shared" si="253"/>
        <v/>
      </c>
      <c r="I209" s="23" t="str">
        <f t="shared" si="253"/>
        <v/>
      </c>
      <c r="J209" s="23" t="str">
        <f t="shared" si="253"/>
        <v/>
      </c>
      <c r="K209" s="23" t="str">
        <f t="shared" si="253"/>
        <v/>
      </c>
      <c r="L209" s="23" t="str">
        <f t="shared" si="253"/>
        <v/>
      </c>
      <c r="M209" s="23" t="str">
        <f t="shared" si="253"/>
        <v/>
      </c>
      <c r="N209" s="23" t="str">
        <f t="shared" si="253"/>
        <v/>
      </c>
      <c r="O209" s="23" t="str">
        <f t="shared" si="253"/>
        <v/>
      </c>
      <c r="P209" s="23" t="str">
        <f t="shared" si="253"/>
        <v/>
      </c>
      <c r="Q209" s="23" t="str">
        <f t="shared" si="253"/>
        <v/>
      </c>
      <c r="R209" s="23" t="str">
        <f t="shared" si="253"/>
        <v/>
      </c>
      <c r="S209" s="23" t="str">
        <f t="shared" si="253"/>
        <v/>
      </c>
      <c r="T209" s="116">
        <v>-0.62181553499012165</v>
      </c>
      <c r="U209" s="116">
        <v>-0.34187068716340352</v>
      </c>
      <c r="V209" s="116">
        <v>-0.17572635728177702</v>
      </c>
      <c r="W209" s="116">
        <v>-0.50438273160941138</v>
      </c>
      <c r="X209" s="116">
        <v>-0.18802967194911022</v>
      </c>
      <c r="Y209" s="116">
        <v>-0.12095032397408208</v>
      </c>
      <c r="Z209" s="116">
        <v>-1.1181930001118194E-2</v>
      </c>
      <c r="AA209" s="116">
        <v>-0.22799157516846044</v>
      </c>
    </row>
    <row r="210" spans="2:27" s="65" customFormat="1" ht="15" customHeight="1" x14ac:dyDescent="0.55000000000000004">
      <c r="B210" s="64" t="s">
        <v>173</v>
      </c>
      <c r="C210" s="20" t="s">
        <v>150</v>
      </c>
      <c r="D210" s="23" t="str">
        <f t="shared" ref="D210:S210" si="254">IFERROR(D53/D$78*100,"")</f>
        <v/>
      </c>
      <c r="E210" s="23" t="str">
        <f t="shared" si="254"/>
        <v/>
      </c>
      <c r="F210" s="23" t="str">
        <f t="shared" si="254"/>
        <v/>
      </c>
      <c r="G210" s="23" t="str">
        <f t="shared" si="254"/>
        <v/>
      </c>
      <c r="H210" s="23" t="str">
        <f t="shared" si="254"/>
        <v/>
      </c>
      <c r="I210" s="23" t="str">
        <f t="shared" si="254"/>
        <v/>
      </c>
      <c r="J210" s="23" t="str">
        <f t="shared" si="254"/>
        <v/>
      </c>
      <c r="K210" s="23" t="str">
        <f t="shared" si="254"/>
        <v/>
      </c>
      <c r="L210" s="23" t="str">
        <f t="shared" si="254"/>
        <v/>
      </c>
      <c r="M210" s="23" t="str">
        <f t="shared" si="254"/>
        <v/>
      </c>
      <c r="N210" s="23" t="str">
        <f t="shared" si="254"/>
        <v/>
      </c>
      <c r="O210" s="23" t="str">
        <f t="shared" si="254"/>
        <v/>
      </c>
      <c r="P210" s="23" t="str">
        <f t="shared" si="254"/>
        <v/>
      </c>
      <c r="Q210" s="23" t="str">
        <f t="shared" si="254"/>
        <v/>
      </c>
      <c r="R210" s="23" t="str">
        <f t="shared" si="254"/>
        <v/>
      </c>
      <c r="S210" s="23" t="str">
        <f t="shared" si="254"/>
        <v/>
      </c>
      <c r="T210" s="116">
        <v>0</v>
      </c>
      <c r="U210" s="116">
        <v>0</v>
      </c>
      <c r="V210" s="116">
        <v>0</v>
      </c>
      <c r="W210" s="116">
        <v>0</v>
      </c>
      <c r="X210" s="116">
        <v>0</v>
      </c>
      <c r="Y210" s="116">
        <v>0</v>
      </c>
      <c r="Z210" s="116">
        <v>0</v>
      </c>
      <c r="AA210" s="116">
        <v>0</v>
      </c>
    </row>
    <row r="211" spans="2:27" s="65" customFormat="1" ht="15" customHeight="1" x14ac:dyDescent="0.55000000000000004">
      <c r="B211" s="64" t="s">
        <v>174</v>
      </c>
      <c r="C211" s="20" t="s">
        <v>151</v>
      </c>
      <c r="D211" s="23" t="str">
        <f t="shared" ref="D211:S211" si="255">IFERROR(D54/D$78*100,"")</f>
        <v/>
      </c>
      <c r="E211" s="23" t="str">
        <f t="shared" si="255"/>
        <v/>
      </c>
      <c r="F211" s="23" t="str">
        <f t="shared" si="255"/>
        <v/>
      </c>
      <c r="G211" s="23" t="str">
        <f t="shared" si="255"/>
        <v/>
      </c>
      <c r="H211" s="23" t="str">
        <f t="shared" si="255"/>
        <v/>
      </c>
      <c r="I211" s="23" t="str">
        <f t="shared" si="255"/>
        <v/>
      </c>
      <c r="J211" s="23" t="str">
        <f t="shared" si="255"/>
        <v/>
      </c>
      <c r="K211" s="23" t="str">
        <f t="shared" si="255"/>
        <v/>
      </c>
      <c r="L211" s="23" t="str">
        <f t="shared" si="255"/>
        <v/>
      </c>
      <c r="M211" s="23" t="str">
        <f t="shared" si="255"/>
        <v/>
      </c>
      <c r="N211" s="23" t="str">
        <f t="shared" si="255"/>
        <v/>
      </c>
      <c r="O211" s="23" t="str">
        <f t="shared" si="255"/>
        <v/>
      </c>
      <c r="P211" s="23" t="str">
        <f t="shared" si="255"/>
        <v/>
      </c>
      <c r="Q211" s="23" t="str">
        <f t="shared" si="255"/>
        <v/>
      </c>
      <c r="R211" s="23" t="str">
        <f t="shared" si="255"/>
        <v/>
      </c>
      <c r="S211" s="23" t="str">
        <f t="shared" si="255"/>
        <v/>
      </c>
      <c r="T211" s="116">
        <v>-4.4645939482166996</v>
      </c>
      <c r="U211" s="116">
        <v>-3.5281785834127928</v>
      </c>
      <c r="V211" s="116">
        <v>-3.135582358262575</v>
      </c>
      <c r="W211" s="116">
        <v>-6.7281945428689651</v>
      </c>
      <c r="X211" s="116">
        <v>-7.6755734801794846</v>
      </c>
      <c r="Y211" s="116">
        <v>22.087832973362133</v>
      </c>
      <c r="Z211" s="116">
        <v>3.275107426398939</v>
      </c>
      <c r="AA211" s="116">
        <v>-10.777849351852522</v>
      </c>
    </row>
    <row r="212" spans="2:27" s="65" customFormat="1" ht="15" customHeight="1" x14ac:dyDescent="0.55000000000000004">
      <c r="B212" s="64" t="s">
        <v>175</v>
      </c>
      <c r="C212" s="20" t="s">
        <v>152</v>
      </c>
      <c r="D212" s="23" t="str">
        <f t="shared" ref="D212:S212" si="256">IFERROR(D55/D$78*100,"")</f>
        <v/>
      </c>
      <c r="E212" s="23" t="str">
        <f t="shared" si="256"/>
        <v/>
      </c>
      <c r="F212" s="23" t="str">
        <f t="shared" si="256"/>
        <v/>
      </c>
      <c r="G212" s="23" t="str">
        <f t="shared" si="256"/>
        <v/>
      </c>
      <c r="H212" s="23" t="str">
        <f t="shared" si="256"/>
        <v/>
      </c>
      <c r="I212" s="23" t="str">
        <f t="shared" si="256"/>
        <v/>
      </c>
      <c r="J212" s="23" t="str">
        <f t="shared" si="256"/>
        <v/>
      </c>
      <c r="K212" s="23" t="str">
        <f t="shared" si="256"/>
        <v/>
      </c>
      <c r="L212" s="23" t="str">
        <f t="shared" si="256"/>
        <v/>
      </c>
      <c r="M212" s="23" t="str">
        <f t="shared" si="256"/>
        <v/>
      </c>
      <c r="N212" s="23" t="str">
        <f t="shared" si="256"/>
        <v/>
      </c>
      <c r="O212" s="23" t="str">
        <f t="shared" si="256"/>
        <v/>
      </c>
      <c r="P212" s="23" t="str">
        <f t="shared" si="256"/>
        <v/>
      </c>
      <c r="Q212" s="23" t="str">
        <f t="shared" si="256"/>
        <v/>
      </c>
      <c r="R212" s="23" t="str">
        <f t="shared" si="256"/>
        <v/>
      </c>
      <c r="S212" s="23" t="str">
        <f t="shared" si="256"/>
        <v/>
      </c>
      <c r="T212" s="116">
        <v>-48.899032962462307</v>
      </c>
      <c r="U212" s="116">
        <v>-44.166270752281626</v>
      </c>
      <c r="V212" s="116">
        <v>-39.989448988273146</v>
      </c>
      <c r="W212" s="116">
        <v>-60.984176507797606</v>
      </c>
      <c r="X212" s="116">
        <v>-54.94780164211204</v>
      </c>
      <c r="Y212" s="116">
        <v>191.41348692104631</v>
      </c>
      <c r="Z212" s="116">
        <v>52.656706761872819</v>
      </c>
      <c r="AA212" s="116">
        <v>-226.24581110717054</v>
      </c>
    </row>
    <row r="213" spans="2:27" s="63" customFormat="1" ht="15" customHeight="1" x14ac:dyDescent="0.5">
      <c r="B213" s="62" t="s">
        <v>55</v>
      </c>
      <c r="C213" s="18" t="s">
        <v>153</v>
      </c>
      <c r="D213" s="22" t="str">
        <f t="shared" ref="D213:S213" si="257">IFERROR(D56/D$78*100,"")</f>
        <v/>
      </c>
      <c r="E213" s="22" t="str">
        <f t="shared" si="257"/>
        <v/>
      </c>
      <c r="F213" s="22" t="str">
        <f t="shared" si="257"/>
        <v/>
      </c>
      <c r="G213" s="22" t="str">
        <f t="shared" si="257"/>
        <v/>
      </c>
      <c r="H213" s="22" t="str">
        <f t="shared" si="257"/>
        <v/>
      </c>
      <c r="I213" s="22" t="str">
        <f t="shared" si="257"/>
        <v/>
      </c>
      <c r="J213" s="22" t="str">
        <f t="shared" si="257"/>
        <v/>
      </c>
      <c r="K213" s="22" t="str">
        <f t="shared" si="257"/>
        <v/>
      </c>
      <c r="L213" s="22" t="str">
        <f t="shared" si="257"/>
        <v/>
      </c>
      <c r="M213" s="22" t="str">
        <f t="shared" si="257"/>
        <v/>
      </c>
      <c r="N213" s="22" t="str">
        <f t="shared" si="257"/>
        <v/>
      </c>
      <c r="O213" s="22" t="str">
        <f t="shared" si="257"/>
        <v/>
      </c>
      <c r="P213" s="22" t="str">
        <f t="shared" si="257"/>
        <v/>
      </c>
      <c r="Q213" s="22" t="str">
        <f t="shared" si="257"/>
        <v/>
      </c>
      <c r="R213" s="22" t="str">
        <f t="shared" si="257"/>
        <v/>
      </c>
      <c r="S213" s="22" t="str">
        <f t="shared" si="257"/>
        <v/>
      </c>
      <c r="T213" s="22">
        <v>-228.44504523240096</v>
      </c>
      <c r="U213" s="22">
        <v>-184.12294719775676</v>
      </c>
      <c r="V213" s="22">
        <v>-256.89020074785867</v>
      </c>
      <c r="W213" s="22">
        <v>-382.16087930485071</v>
      </c>
      <c r="X213" s="22">
        <v>-323.78358630995382</v>
      </c>
      <c r="Y213" s="22">
        <v>2193.8814494840412</v>
      </c>
      <c r="Z213" s="22">
        <v>559.59828916470985</v>
      </c>
      <c r="AA213" s="22">
        <v>-1696.2160636349818</v>
      </c>
    </row>
    <row r="214" spans="2:27" s="63" customFormat="1" ht="15" customHeight="1" x14ac:dyDescent="0.5">
      <c r="B214" s="62" t="s">
        <v>65</v>
      </c>
      <c r="C214" s="18" t="s">
        <v>154</v>
      </c>
      <c r="D214" s="22" t="str">
        <f t="shared" ref="D214:S214" si="258">IFERROR(D57/D$78*100,"")</f>
        <v/>
      </c>
      <c r="E214" s="22" t="str">
        <f t="shared" si="258"/>
        <v/>
      </c>
      <c r="F214" s="22" t="str">
        <f t="shared" si="258"/>
        <v/>
      </c>
      <c r="G214" s="22" t="str">
        <f t="shared" si="258"/>
        <v/>
      </c>
      <c r="H214" s="22" t="str">
        <f t="shared" si="258"/>
        <v/>
      </c>
      <c r="I214" s="22" t="str">
        <f t="shared" si="258"/>
        <v/>
      </c>
      <c r="J214" s="22" t="str">
        <f t="shared" si="258"/>
        <v/>
      </c>
      <c r="K214" s="22" t="str">
        <f t="shared" si="258"/>
        <v/>
      </c>
      <c r="L214" s="22" t="str">
        <f t="shared" si="258"/>
        <v/>
      </c>
      <c r="M214" s="22" t="str">
        <f t="shared" si="258"/>
        <v/>
      </c>
      <c r="N214" s="22" t="str">
        <f t="shared" si="258"/>
        <v/>
      </c>
      <c r="O214" s="22" t="str">
        <f t="shared" si="258"/>
        <v/>
      </c>
      <c r="P214" s="22" t="str">
        <f t="shared" si="258"/>
        <v/>
      </c>
      <c r="Q214" s="22" t="str">
        <f t="shared" si="258"/>
        <v/>
      </c>
      <c r="R214" s="22" t="str">
        <f t="shared" si="258"/>
        <v/>
      </c>
      <c r="S214" s="22" t="str">
        <f t="shared" si="258"/>
        <v/>
      </c>
      <c r="T214" s="22">
        <v>362.13351356972032</v>
      </c>
      <c r="U214" s="22">
        <v>311.10963450734408</v>
      </c>
      <c r="V214" s="22">
        <v>381.92656272929406</v>
      </c>
      <c r="W214" s="22">
        <v>535.50607114150785</v>
      </c>
      <c r="X214" s="22">
        <v>469.66447745914326</v>
      </c>
      <c r="Y214" s="22">
        <v>-2195.8819294456443</v>
      </c>
      <c r="Z214" s="22">
        <v>-488.78971581923611</v>
      </c>
      <c r="AA214" s="22">
        <v>1920.0813531842823</v>
      </c>
    </row>
    <row r="215" spans="2:27" s="65" customFormat="1" ht="15" customHeight="1" x14ac:dyDescent="0.55000000000000004">
      <c r="B215" s="64" t="s">
        <v>67</v>
      </c>
      <c r="C215" s="20" t="s">
        <v>60</v>
      </c>
      <c r="D215" s="23" t="str">
        <f t="shared" ref="D215:S215" si="259">IFERROR(D58/D$78*100,"")</f>
        <v/>
      </c>
      <c r="E215" s="23" t="str">
        <f t="shared" si="259"/>
        <v/>
      </c>
      <c r="F215" s="23" t="str">
        <f t="shared" si="259"/>
        <v/>
      </c>
      <c r="G215" s="23" t="str">
        <f t="shared" si="259"/>
        <v/>
      </c>
      <c r="H215" s="23" t="str">
        <f t="shared" si="259"/>
        <v/>
      </c>
      <c r="I215" s="23" t="str">
        <f t="shared" si="259"/>
        <v/>
      </c>
      <c r="J215" s="23" t="str">
        <f t="shared" si="259"/>
        <v/>
      </c>
      <c r="K215" s="23" t="str">
        <f t="shared" si="259"/>
        <v/>
      </c>
      <c r="L215" s="23" t="str">
        <f t="shared" si="259"/>
        <v/>
      </c>
      <c r="M215" s="23" t="str">
        <f t="shared" si="259"/>
        <v/>
      </c>
      <c r="N215" s="23" t="str">
        <f t="shared" si="259"/>
        <v/>
      </c>
      <c r="O215" s="23" t="str">
        <f t="shared" si="259"/>
        <v/>
      </c>
      <c r="P215" s="23" t="str">
        <f t="shared" si="259"/>
        <v/>
      </c>
      <c r="Q215" s="23" t="str">
        <f t="shared" si="259"/>
        <v/>
      </c>
      <c r="R215" s="23" t="str">
        <f t="shared" si="259"/>
        <v/>
      </c>
      <c r="S215" s="23" t="str">
        <f t="shared" si="259"/>
        <v/>
      </c>
      <c r="T215" s="116">
        <v>42.556514505563065</v>
      </c>
      <c r="U215" s="116">
        <v>37.214733995368633</v>
      </c>
      <c r="V215" s="116">
        <v>41.809684268404361</v>
      </c>
      <c r="W215" s="116">
        <v>58.383549655897305</v>
      </c>
      <c r="X215" s="116">
        <v>44.202659247303394</v>
      </c>
      <c r="Y215" s="116">
        <v>-194.22126229901608</v>
      </c>
      <c r="Z215" s="116">
        <v>-38.908723502819441</v>
      </c>
      <c r="AA215" s="116">
        <v>159.47178332838749</v>
      </c>
    </row>
    <row r="216" spans="2:27" s="58" customFormat="1" ht="15" customHeight="1" x14ac:dyDescent="0.55000000000000004">
      <c r="B216" s="61" t="s">
        <v>176</v>
      </c>
      <c r="C216" s="13" t="s">
        <v>155</v>
      </c>
      <c r="D216" s="11" t="str">
        <f t="shared" ref="D216:S216" si="260">IFERROR(D59/D$78*100,"")</f>
        <v/>
      </c>
      <c r="E216" s="11" t="str">
        <f t="shared" si="260"/>
        <v/>
      </c>
      <c r="F216" s="11" t="str">
        <f t="shared" si="260"/>
        <v/>
      </c>
      <c r="G216" s="11" t="str">
        <f t="shared" si="260"/>
        <v/>
      </c>
      <c r="H216" s="11" t="str">
        <f t="shared" si="260"/>
        <v/>
      </c>
      <c r="I216" s="11" t="str">
        <f t="shared" si="260"/>
        <v/>
      </c>
      <c r="J216" s="11" t="str">
        <f t="shared" si="260"/>
        <v/>
      </c>
      <c r="K216" s="11" t="str">
        <f t="shared" si="260"/>
        <v/>
      </c>
      <c r="L216" s="11" t="str">
        <f t="shared" si="260"/>
        <v/>
      </c>
      <c r="M216" s="11" t="str">
        <f t="shared" si="260"/>
        <v/>
      </c>
      <c r="N216" s="11" t="str">
        <f t="shared" si="260"/>
        <v/>
      </c>
      <c r="O216" s="11" t="str">
        <f t="shared" si="260"/>
        <v/>
      </c>
      <c r="P216" s="11" t="str">
        <f t="shared" si="260"/>
        <v/>
      </c>
      <c r="Q216" s="11" t="str">
        <f t="shared" si="260"/>
        <v/>
      </c>
      <c r="R216" s="11" t="str">
        <f t="shared" si="260"/>
        <v/>
      </c>
      <c r="S216" s="11" t="str">
        <f t="shared" si="260"/>
        <v/>
      </c>
      <c r="T216" s="116">
        <v>10.829572631797859</v>
      </c>
      <c r="U216" s="116">
        <v>10.990527955985394</v>
      </c>
      <c r="V216" s="116">
        <v>12.344497963171767</v>
      </c>
      <c r="W216" s="116">
        <v>19.09591595047965</v>
      </c>
      <c r="X216" s="116">
        <v>14.128644493888521</v>
      </c>
      <c r="Y216" s="116">
        <v>-56.328293736501081</v>
      </c>
      <c r="Z216" s="116">
        <v>-7.9034280602546287</v>
      </c>
      <c r="AA216" s="116">
        <v>32.772160419214984</v>
      </c>
    </row>
    <row r="217" spans="2:27" s="58" customFormat="1" ht="15" customHeight="1" x14ac:dyDescent="0.55000000000000004">
      <c r="B217" s="61" t="s">
        <v>177</v>
      </c>
      <c r="C217" s="13" t="s">
        <v>156</v>
      </c>
      <c r="D217" s="11" t="str">
        <f t="shared" ref="D217:S217" si="261">IFERROR(D60/D$78*100,"")</f>
        <v/>
      </c>
      <c r="E217" s="11" t="str">
        <f t="shared" si="261"/>
        <v/>
      </c>
      <c r="F217" s="11" t="str">
        <f t="shared" si="261"/>
        <v/>
      </c>
      <c r="G217" s="11" t="str">
        <f t="shared" si="261"/>
        <v/>
      </c>
      <c r="H217" s="11" t="str">
        <f t="shared" si="261"/>
        <v/>
      </c>
      <c r="I217" s="11" t="str">
        <f t="shared" si="261"/>
        <v/>
      </c>
      <c r="J217" s="11" t="str">
        <f t="shared" si="261"/>
        <v/>
      </c>
      <c r="K217" s="11" t="str">
        <f t="shared" si="261"/>
        <v/>
      </c>
      <c r="L217" s="11" t="str">
        <f t="shared" si="261"/>
        <v/>
      </c>
      <c r="M217" s="11" t="str">
        <f t="shared" si="261"/>
        <v/>
      </c>
      <c r="N217" s="11" t="str">
        <f t="shared" si="261"/>
        <v/>
      </c>
      <c r="O217" s="11" t="str">
        <f t="shared" si="261"/>
        <v/>
      </c>
      <c r="P217" s="11" t="str">
        <f t="shared" si="261"/>
        <v/>
      </c>
      <c r="Q217" s="11" t="str">
        <f t="shared" si="261"/>
        <v/>
      </c>
      <c r="R217" s="11" t="str">
        <f t="shared" si="261"/>
        <v/>
      </c>
      <c r="S217" s="11" t="str">
        <f t="shared" si="261"/>
        <v/>
      </c>
      <c r="T217" s="116">
        <v>0</v>
      </c>
      <c r="U217" s="116">
        <v>0</v>
      </c>
      <c r="V217" s="116">
        <v>0</v>
      </c>
      <c r="W217" s="116">
        <v>0</v>
      </c>
      <c r="X217" s="116">
        <v>0</v>
      </c>
      <c r="Y217" s="116">
        <v>0</v>
      </c>
      <c r="Z217" s="116">
        <v>0</v>
      </c>
      <c r="AA217" s="116">
        <v>0</v>
      </c>
    </row>
    <row r="218" spans="2:27" s="58" customFormat="1" ht="15" customHeight="1" x14ac:dyDescent="0.55000000000000004">
      <c r="B218" s="61" t="s">
        <v>178</v>
      </c>
      <c r="C218" s="13" t="s">
        <v>157</v>
      </c>
      <c r="D218" s="11" t="str">
        <f t="shared" ref="D218:S218" si="262">IFERROR(D61/D$78*100,"")</f>
        <v/>
      </c>
      <c r="E218" s="11" t="str">
        <f t="shared" si="262"/>
        <v/>
      </c>
      <c r="F218" s="11" t="str">
        <f t="shared" si="262"/>
        <v/>
      </c>
      <c r="G218" s="11" t="str">
        <f t="shared" si="262"/>
        <v/>
      </c>
      <c r="H218" s="11" t="str">
        <f t="shared" si="262"/>
        <v/>
      </c>
      <c r="I218" s="11" t="str">
        <f t="shared" si="262"/>
        <v/>
      </c>
      <c r="J218" s="11" t="str">
        <f t="shared" si="262"/>
        <v/>
      </c>
      <c r="K218" s="11" t="str">
        <f t="shared" si="262"/>
        <v/>
      </c>
      <c r="L218" s="11" t="str">
        <f t="shared" si="262"/>
        <v/>
      </c>
      <c r="M218" s="11" t="str">
        <f t="shared" si="262"/>
        <v/>
      </c>
      <c r="N218" s="11" t="str">
        <f t="shared" si="262"/>
        <v/>
      </c>
      <c r="O218" s="11" t="str">
        <f t="shared" si="262"/>
        <v/>
      </c>
      <c r="P218" s="11" t="str">
        <f t="shared" si="262"/>
        <v/>
      </c>
      <c r="Q218" s="11" t="str">
        <f t="shared" si="262"/>
        <v/>
      </c>
      <c r="R218" s="11" t="str">
        <f t="shared" si="262"/>
        <v/>
      </c>
      <c r="S218" s="11" t="str">
        <f t="shared" si="262"/>
        <v/>
      </c>
      <c r="T218" s="116">
        <v>0</v>
      </c>
      <c r="U218" s="116">
        <v>0</v>
      </c>
      <c r="V218" s="116">
        <v>0</v>
      </c>
      <c r="W218" s="116">
        <v>0</v>
      </c>
      <c r="X218" s="116">
        <v>0</v>
      </c>
      <c r="Y218" s="116">
        <v>0</v>
      </c>
      <c r="Z218" s="116">
        <v>0</v>
      </c>
      <c r="AA218" s="116">
        <v>0</v>
      </c>
    </row>
    <row r="219" spans="2:27" s="58" customFormat="1" ht="15" customHeight="1" x14ac:dyDescent="0.55000000000000004">
      <c r="B219" s="61" t="s">
        <v>179</v>
      </c>
      <c r="C219" s="13" t="s">
        <v>158</v>
      </c>
      <c r="D219" s="11" t="str">
        <f t="shared" ref="D219:S219" si="263">IFERROR(D62/D$78*100,"")</f>
        <v/>
      </c>
      <c r="E219" s="11" t="str">
        <f t="shared" si="263"/>
        <v/>
      </c>
      <c r="F219" s="11" t="str">
        <f t="shared" si="263"/>
        <v/>
      </c>
      <c r="G219" s="11" t="str">
        <f t="shared" si="263"/>
        <v/>
      </c>
      <c r="H219" s="11" t="str">
        <f t="shared" si="263"/>
        <v/>
      </c>
      <c r="I219" s="11" t="str">
        <f t="shared" si="263"/>
        <v/>
      </c>
      <c r="J219" s="11" t="str">
        <f t="shared" si="263"/>
        <v/>
      </c>
      <c r="K219" s="11" t="str">
        <f t="shared" si="263"/>
        <v/>
      </c>
      <c r="L219" s="11" t="str">
        <f t="shared" si="263"/>
        <v/>
      </c>
      <c r="M219" s="11" t="str">
        <f t="shared" si="263"/>
        <v/>
      </c>
      <c r="N219" s="11" t="str">
        <f t="shared" si="263"/>
        <v/>
      </c>
      <c r="O219" s="11" t="str">
        <f t="shared" si="263"/>
        <v/>
      </c>
      <c r="P219" s="11" t="str">
        <f t="shared" si="263"/>
        <v/>
      </c>
      <c r="Q219" s="11" t="str">
        <f t="shared" si="263"/>
        <v/>
      </c>
      <c r="R219" s="11" t="str">
        <f t="shared" si="263"/>
        <v/>
      </c>
      <c r="S219" s="11" t="str">
        <f t="shared" si="263"/>
        <v/>
      </c>
      <c r="T219" s="116">
        <v>2.0863055006758868</v>
      </c>
      <c r="U219" s="116">
        <v>2.1062091557554874</v>
      </c>
      <c r="V219" s="116">
        <v>2.699795852783665</v>
      </c>
      <c r="W219" s="116">
        <v>3.3651673903841486</v>
      </c>
      <c r="X219" s="116">
        <v>3.2864944746933937</v>
      </c>
      <c r="Y219" s="116">
        <v>-18.615790736741062</v>
      </c>
      <c r="Z219" s="116">
        <v>-2.2889011357646045</v>
      </c>
      <c r="AA219" s="116">
        <v>7.0293783429717083</v>
      </c>
    </row>
    <row r="220" spans="2:27" s="58" customFormat="1" ht="15" customHeight="1" x14ac:dyDescent="0.55000000000000004">
      <c r="B220" s="61" t="s">
        <v>180</v>
      </c>
      <c r="C220" s="13" t="s">
        <v>159</v>
      </c>
      <c r="D220" s="11" t="str">
        <f t="shared" ref="D220:S220" si="264">IFERROR(D63/D$78*100,"")</f>
        <v/>
      </c>
      <c r="E220" s="11" t="str">
        <f t="shared" si="264"/>
        <v/>
      </c>
      <c r="F220" s="11" t="str">
        <f t="shared" si="264"/>
        <v/>
      </c>
      <c r="G220" s="11" t="str">
        <f t="shared" si="264"/>
        <v/>
      </c>
      <c r="H220" s="11" t="str">
        <f t="shared" si="264"/>
        <v/>
      </c>
      <c r="I220" s="11" t="str">
        <f t="shared" si="264"/>
        <v/>
      </c>
      <c r="J220" s="11" t="str">
        <f t="shared" si="264"/>
        <v/>
      </c>
      <c r="K220" s="11" t="str">
        <f t="shared" si="264"/>
        <v/>
      </c>
      <c r="L220" s="11" t="str">
        <f t="shared" si="264"/>
        <v/>
      </c>
      <c r="M220" s="11" t="str">
        <f t="shared" si="264"/>
        <v/>
      </c>
      <c r="N220" s="11" t="str">
        <f t="shared" si="264"/>
        <v/>
      </c>
      <c r="O220" s="11" t="str">
        <f t="shared" si="264"/>
        <v/>
      </c>
      <c r="P220" s="11" t="str">
        <f t="shared" si="264"/>
        <v/>
      </c>
      <c r="Q220" s="11" t="str">
        <f t="shared" si="264"/>
        <v/>
      </c>
      <c r="R220" s="11" t="str">
        <f t="shared" si="264"/>
        <v/>
      </c>
      <c r="S220" s="11" t="str">
        <f t="shared" si="264"/>
        <v/>
      </c>
      <c r="T220" s="116">
        <v>29.640636373089318</v>
      </c>
      <c r="U220" s="116">
        <v>24.11799688362775</v>
      </c>
      <c r="V220" s="116">
        <v>26.76539045244893</v>
      </c>
      <c r="W220" s="116">
        <v>35.92246631503351</v>
      </c>
      <c r="X220" s="116">
        <v>26.787520278721484</v>
      </c>
      <c r="Y220" s="116">
        <v>-119.27717782577393</v>
      </c>
      <c r="Z220" s="116">
        <v>-28.716394306800208</v>
      </c>
      <c r="AA220" s="116">
        <v>119.67024456620079</v>
      </c>
    </row>
    <row r="221" spans="2:27" s="65" customFormat="1" ht="15" customHeight="1" x14ac:dyDescent="0.55000000000000004">
      <c r="B221" s="64" t="s">
        <v>69</v>
      </c>
      <c r="C221" s="20" t="s">
        <v>160</v>
      </c>
      <c r="D221" s="23" t="str">
        <f t="shared" ref="D221:S221" si="265">IFERROR(D64/D$78*100,"")</f>
        <v/>
      </c>
      <c r="E221" s="23" t="str">
        <f t="shared" si="265"/>
        <v/>
      </c>
      <c r="F221" s="23" t="str">
        <f t="shared" si="265"/>
        <v/>
      </c>
      <c r="G221" s="23" t="str">
        <f t="shared" si="265"/>
        <v/>
      </c>
      <c r="H221" s="23" t="str">
        <f t="shared" si="265"/>
        <v/>
      </c>
      <c r="I221" s="23" t="str">
        <f t="shared" si="265"/>
        <v/>
      </c>
      <c r="J221" s="23" t="str">
        <f t="shared" si="265"/>
        <v/>
      </c>
      <c r="K221" s="23" t="str">
        <f t="shared" si="265"/>
        <v/>
      </c>
      <c r="L221" s="23" t="str">
        <f t="shared" si="265"/>
        <v/>
      </c>
      <c r="M221" s="23" t="str">
        <f t="shared" si="265"/>
        <v/>
      </c>
      <c r="N221" s="23" t="str">
        <f t="shared" si="265"/>
        <v/>
      </c>
      <c r="O221" s="23" t="str">
        <f t="shared" si="265"/>
        <v/>
      </c>
      <c r="P221" s="23" t="str">
        <f t="shared" si="265"/>
        <v/>
      </c>
      <c r="Q221" s="23" t="str">
        <f t="shared" si="265"/>
        <v/>
      </c>
      <c r="R221" s="23" t="str">
        <f t="shared" si="265"/>
        <v/>
      </c>
      <c r="S221" s="23" t="str">
        <f t="shared" si="265"/>
        <v/>
      </c>
      <c r="T221" s="116">
        <v>100.65633773526048</v>
      </c>
      <c r="U221" s="116">
        <v>75.978019276323877</v>
      </c>
      <c r="V221" s="116">
        <v>94.089575860474014</v>
      </c>
      <c r="W221" s="116">
        <v>133.98245956139391</v>
      </c>
      <c r="X221" s="116">
        <v>111.45618764164145</v>
      </c>
      <c r="Y221" s="116">
        <v>-531.46436285097195</v>
      </c>
      <c r="Z221" s="116">
        <v>-129.69700963243397</v>
      </c>
      <c r="AA221" s="116">
        <v>512.86523888450597</v>
      </c>
    </row>
    <row r="222" spans="2:27" s="65" customFormat="1" ht="15" customHeight="1" x14ac:dyDescent="0.55000000000000004">
      <c r="B222" s="64" t="s">
        <v>71</v>
      </c>
      <c r="C222" s="20" t="s">
        <v>161</v>
      </c>
      <c r="D222" s="23" t="str">
        <f t="shared" ref="D222:S222" si="266">IFERROR(D65/D$78*100,"")</f>
        <v/>
      </c>
      <c r="E222" s="23" t="str">
        <f t="shared" si="266"/>
        <v/>
      </c>
      <c r="F222" s="23" t="str">
        <f t="shared" si="266"/>
        <v/>
      </c>
      <c r="G222" s="23" t="str">
        <f t="shared" si="266"/>
        <v/>
      </c>
      <c r="H222" s="23" t="str">
        <f t="shared" si="266"/>
        <v/>
      </c>
      <c r="I222" s="23" t="str">
        <f t="shared" si="266"/>
        <v/>
      </c>
      <c r="J222" s="23" t="str">
        <f t="shared" si="266"/>
        <v/>
      </c>
      <c r="K222" s="23" t="str">
        <f t="shared" si="266"/>
        <v/>
      </c>
      <c r="L222" s="23" t="str">
        <f t="shared" si="266"/>
        <v/>
      </c>
      <c r="M222" s="23" t="str">
        <f t="shared" si="266"/>
        <v/>
      </c>
      <c r="N222" s="23" t="str">
        <f t="shared" si="266"/>
        <v/>
      </c>
      <c r="O222" s="23" t="str">
        <f t="shared" si="266"/>
        <v/>
      </c>
      <c r="P222" s="23" t="str">
        <f t="shared" si="266"/>
        <v/>
      </c>
      <c r="Q222" s="23" t="str">
        <f t="shared" si="266"/>
        <v/>
      </c>
      <c r="R222" s="23" t="str">
        <f t="shared" si="266"/>
        <v/>
      </c>
      <c r="S222" s="23" t="str">
        <f t="shared" si="266"/>
        <v/>
      </c>
      <c r="T222" s="116">
        <v>52.445045232400958</v>
      </c>
      <c r="U222" s="116">
        <v>45.753361396187927</v>
      </c>
      <c r="V222" s="116">
        <v>45.281673004084801</v>
      </c>
      <c r="W222" s="116">
        <v>70.252595632963462</v>
      </c>
      <c r="X222" s="116">
        <v>60.351539118840535</v>
      </c>
      <c r="Y222" s="116">
        <v>-314.54571634269257</v>
      </c>
      <c r="Z222" s="116">
        <v>-67.067019696170988</v>
      </c>
      <c r="AA222" s="116">
        <v>294.24809826075</v>
      </c>
    </row>
    <row r="223" spans="2:27" s="65" customFormat="1" ht="15" customHeight="1" x14ac:dyDescent="0.55000000000000004">
      <c r="B223" s="64" t="s">
        <v>73</v>
      </c>
      <c r="C223" s="20" t="s">
        <v>162</v>
      </c>
      <c r="D223" s="23" t="str">
        <f t="shared" ref="D223:S223" si="267">IFERROR(D66/D$78*100,"")</f>
        <v/>
      </c>
      <c r="E223" s="23" t="str">
        <f t="shared" si="267"/>
        <v/>
      </c>
      <c r="F223" s="23" t="str">
        <f t="shared" si="267"/>
        <v/>
      </c>
      <c r="G223" s="23" t="str">
        <f t="shared" si="267"/>
        <v/>
      </c>
      <c r="H223" s="23" t="str">
        <f t="shared" si="267"/>
        <v/>
      </c>
      <c r="I223" s="23" t="str">
        <f t="shared" si="267"/>
        <v/>
      </c>
      <c r="J223" s="23" t="str">
        <f t="shared" si="267"/>
        <v/>
      </c>
      <c r="K223" s="23" t="str">
        <f t="shared" si="267"/>
        <v/>
      </c>
      <c r="L223" s="23" t="str">
        <f t="shared" si="267"/>
        <v/>
      </c>
      <c r="M223" s="23" t="str">
        <f t="shared" si="267"/>
        <v/>
      </c>
      <c r="N223" s="23" t="str">
        <f t="shared" si="267"/>
        <v/>
      </c>
      <c r="O223" s="23" t="str">
        <f t="shared" si="267"/>
        <v/>
      </c>
      <c r="P223" s="23" t="str">
        <f t="shared" si="267"/>
        <v/>
      </c>
      <c r="Q223" s="23" t="str">
        <f t="shared" si="267"/>
        <v/>
      </c>
      <c r="R223" s="23" t="str">
        <f t="shared" si="267"/>
        <v/>
      </c>
      <c r="S223" s="23" t="str">
        <f t="shared" si="267"/>
        <v/>
      </c>
      <c r="T223" s="116">
        <v>4.1360091504627228</v>
      </c>
      <c r="U223" s="116">
        <v>2.098401613337276</v>
      </c>
      <c r="V223" s="116">
        <v>3.5559510120983697</v>
      </c>
      <c r="W223" s="116">
        <v>4.3068720660905457</v>
      </c>
      <c r="X223" s="116">
        <v>3.9884581566900175</v>
      </c>
      <c r="Y223" s="116">
        <v>-17.124070074394048</v>
      </c>
      <c r="Z223" s="116">
        <v>-2.2926950048721269</v>
      </c>
      <c r="AA223" s="116">
        <v>-3.2143193184861363</v>
      </c>
    </row>
    <row r="224" spans="2:27" s="65" customFormat="1" ht="15" customHeight="1" x14ac:dyDescent="0.55000000000000004">
      <c r="B224" s="64" t="s">
        <v>75</v>
      </c>
      <c r="C224" s="20" t="s">
        <v>163</v>
      </c>
      <c r="D224" s="23" t="str">
        <f t="shared" ref="D224:S224" si="268">IFERROR(D67/D$78*100,"")</f>
        <v/>
      </c>
      <c r="E224" s="23" t="str">
        <f t="shared" si="268"/>
        <v/>
      </c>
      <c r="F224" s="23" t="str">
        <f t="shared" si="268"/>
        <v/>
      </c>
      <c r="G224" s="23" t="str">
        <f t="shared" si="268"/>
        <v/>
      </c>
      <c r="H224" s="23" t="str">
        <f t="shared" si="268"/>
        <v/>
      </c>
      <c r="I224" s="23" t="str">
        <f t="shared" si="268"/>
        <v/>
      </c>
      <c r="J224" s="23" t="str">
        <f t="shared" si="268"/>
        <v/>
      </c>
      <c r="K224" s="23" t="str">
        <f t="shared" si="268"/>
        <v/>
      </c>
      <c r="L224" s="23" t="str">
        <f t="shared" si="268"/>
        <v/>
      </c>
      <c r="M224" s="23" t="str">
        <f t="shared" si="268"/>
        <v/>
      </c>
      <c r="N224" s="23" t="str">
        <f t="shared" si="268"/>
        <v/>
      </c>
      <c r="O224" s="23" t="str">
        <f t="shared" si="268"/>
        <v/>
      </c>
      <c r="P224" s="23" t="str">
        <f t="shared" si="268"/>
        <v/>
      </c>
      <c r="Q224" s="23" t="str">
        <f t="shared" si="268"/>
        <v/>
      </c>
      <c r="R224" s="23" t="str">
        <f t="shared" si="268"/>
        <v/>
      </c>
      <c r="S224" s="23" t="str">
        <f t="shared" si="268"/>
        <v/>
      </c>
      <c r="T224" s="116">
        <v>28.959134865342623</v>
      </c>
      <c r="U224" s="116">
        <v>28.903355914296441</v>
      </c>
      <c r="V224" s="116">
        <v>30.933783113551549</v>
      </c>
      <c r="W224" s="116">
        <v>38.818921605463792</v>
      </c>
      <c r="X224" s="116">
        <v>43.052396501120747</v>
      </c>
      <c r="Y224" s="116">
        <v>-168.50587952963764</v>
      </c>
      <c r="Z224" s="116">
        <v>-37.396367470168208</v>
      </c>
      <c r="AA224" s="116">
        <v>184.21357382222448</v>
      </c>
    </row>
    <row r="225" spans="2:27" s="65" customFormat="1" ht="15" customHeight="1" x14ac:dyDescent="0.55000000000000004">
      <c r="B225" s="64" t="s">
        <v>77</v>
      </c>
      <c r="C225" s="20" t="s">
        <v>116</v>
      </c>
      <c r="D225" s="23" t="str">
        <f t="shared" ref="D225:S225" si="269">IFERROR(D68/D$78*100,"")</f>
        <v/>
      </c>
      <c r="E225" s="23" t="str">
        <f t="shared" si="269"/>
        <v/>
      </c>
      <c r="F225" s="23" t="str">
        <f t="shared" si="269"/>
        <v/>
      </c>
      <c r="G225" s="23" t="str">
        <f t="shared" si="269"/>
        <v/>
      </c>
      <c r="H225" s="23" t="str">
        <f t="shared" si="269"/>
        <v/>
      </c>
      <c r="I225" s="23" t="str">
        <f t="shared" si="269"/>
        <v/>
      </c>
      <c r="J225" s="23" t="str">
        <f t="shared" si="269"/>
        <v/>
      </c>
      <c r="K225" s="23" t="str">
        <f t="shared" si="269"/>
        <v/>
      </c>
      <c r="L225" s="23" t="str">
        <f t="shared" si="269"/>
        <v/>
      </c>
      <c r="M225" s="23" t="str">
        <f t="shared" si="269"/>
        <v/>
      </c>
      <c r="N225" s="23" t="str">
        <f t="shared" si="269"/>
        <v/>
      </c>
      <c r="O225" s="23" t="str">
        <f t="shared" si="269"/>
        <v/>
      </c>
      <c r="P225" s="23" t="str">
        <f t="shared" si="269"/>
        <v/>
      </c>
      <c r="Q225" s="23" t="str">
        <f t="shared" si="269"/>
        <v/>
      </c>
      <c r="R225" s="23" t="str">
        <f t="shared" si="269"/>
        <v/>
      </c>
      <c r="S225" s="23" t="str">
        <f t="shared" si="269"/>
        <v/>
      </c>
      <c r="T225" s="116">
        <v>87.814911094936051</v>
      </c>
      <c r="U225" s="116">
        <v>78.801193391164517</v>
      </c>
      <c r="V225" s="116">
        <v>109.16266204997984</v>
      </c>
      <c r="W225" s="116">
        <v>149.98644515997088</v>
      </c>
      <c r="X225" s="116">
        <v>122.64054753579994</v>
      </c>
      <c r="Y225" s="116">
        <v>-564.39356851451885</v>
      </c>
      <c r="Z225" s="116">
        <v>-117.63649941694223</v>
      </c>
      <c r="AA225" s="116">
        <v>409.52353379703686</v>
      </c>
    </row>
    <row r="226" spans="2:27" s="58" customFormat="1" ht="15" customHeight="1" x14ac:dyDescent="0.55000000000000004">
      <c r="B226" s="61" t="s">
        <v>181</v>
      </c>
      <c r="C226" s="13" t="s">
        <v>164</v>
      </c>
      <c r="D226" s="11" t="str">
        <f t="shared" ref="D226:S226" si="270">IFERROR(D69/D$78*100,"")</f>
        <v/>
      </c>
      <c r="E226" s="11" t="str">
        <f t="shared" si="270"/>
        <v/>
      </c>
      <c r="F226" s="11" t="str">
        <f t="shared" si="270"/>
        <v/>
      </c>
      <c r="G226" s="11" t="str">
        <f t="shared" si="270"/>
        <v/>
      </c>
      <c r="H226" s="11" t="str">
        <f t="shared" si="270"/>
        <v/>
      </c>
      <c r="I226" s="11" t="str">
        <f t="shared" si="270"/>
        <v/>
      </c>
      <c r="J226" s="11" t="str">
        <f t="shared" si="270"/>
        <v/>
      </c>
      <c r="K226" s="11" t="str">
        <f t="shared" si="270"/>
        <v/>
      </c>
      <c r="L226" s="11" t="str">
        <f t="shared" si="270"/>
        <v/>
      </c>
      <c r="M226" s="11" t="str">
        <f t="shared" si="270"/>
        <v/>
      </c>
      <c r="N226" s="11" t="str">
        <f t="shared" si="270"/>
        <v/>
      </c>
      <c r="O226" s="11" t="str">
        <f t="shared" si="270"/>
        <v/>
      </c>
      <c r="P226" s="11" t="str">
        <f t="shared" si="270"/>
        <v/>
      </c>
      <c r="Q226" s="11" t="str">
        <f t="shared" si="270"/>
        <v/>
      </c>
      <c r="R226" s="11" t="str">
        <f t="shared" si="270"/>
        <v/>
      </c>
      <c r="S226" s="11" t="str">
        <f t="shared" si="270"/>
        <v/>
      </c>
      <c r="T226" s="116">
        <v>14.329208692939584</v>
      </c>
      <c r="U226" s="116">
        <v>8.7916249987541164</v>
      </c>
      <c r="V226" s="116">
        <v>13.665417758764493</v>
      </c>
      <c r="W226" s="116">
        <v>17.242232125446478</v>
      </c>
      <c r="X226" s="116">
        <v>14.410585802211774</v>
      </c>
      <c r="Y226" s="116">
        <v>-53.393808495320371</v>
      </c>
      <c r="Z226" s="116">
        <v>-11.009808150029553</v>
      </c>
      <c r="AA226" s="116">
        <v>38.130324327062965</v>
      </c>
    </row>
    <row r="227" spans="2:27" s="58" customFormat="1" ht="15" customHeight="1" x14ac:dyDescent="0.55000000000000004">
      <c r="B227" s="61" t="s">
        <v>182</v>
      </c>
      <c r="C227" s="13" t="s">
        <v>165</v>
      </c>
      <c r="D227" s="11" t="str">
        <f t="shared" ref="D227:S227" si="271">IFERROR(D70/D$78*100,"")</f>
        <v/>
      </c>
      <c r="E227" s="11" t="str">
        <f t="shared" si="271"/>
        <v/>
      </c>
      <c r="F227" s="11" t="str">
        <f t="shared" si="271"/>
        <v/>
      </c>
      <c r="G227" s="11" t="str">
        <f t="shared" si="271"/>
        <v/>
      </c>
      <c r="H227" s="11" t="str">
        <f t="shared" si="271"/>
        <v/>
      </c>
      <c r="I227" s="11" t="str">
        <f t="shared" si="271"/>
        <v/>
      </c>
      <c r="J227" s="11" t="str">
        <f t="shared" si="271"/>
        <v/>
      </c>
      <c r="K227" s="11" t="str">
        <f t="shared" si="271"/>
        <v/>
      </c>
      <c r="L227" s="11" t="str">
        <f t="shared" si="271"/>
        <v/>
      </c>
      <c r="M227" s="11" t="str">
        <f t="shared" si="271"/>
        <v/>
      </c>
      <c r="N227" s="11" t="str">
        <f t="shared" si="271"/>
        <v/>
      </c>
      <c r="O227" s="11" t="str">
        <f t="shared" si="271"/>
        <v/>
      </c>
      <c r="P227" s="11" t="str">
        <f t="shared" si="271"/>
        <v/>
      </c>
      <c r="Q227" s="11" t="str">
        <f t="shared" si="271"/>
        <v/>
      </c>
      <c r="R227" s="11" t="str">
        <f t="shared" si="271"/>
        <v/>
      </c>
      <c r="S227" s="11" t="str">
        <f t="shared" si="271"/>
        <v/>
      </c>
      <c r="T227" s="116">
        <v>33.65976915878133</v>
      </c>
      <c r="U227" s="116">
        <v>23.803203418042401</v>
      </c>
      <c r="V227" s="116">
        <v>28.051573642532468</v>
      </c>
      <c r="W227" s="116">
        <v>35.617125708062034</v>
      </c>
      <c r="X227" s="116">
        <v>40.152900527969152</v>
      </c>
      <c r="Y227" s="116">
        <v>-140.86969042476602</v>
      </c>
      <c r="Z227" s="116">
        <v>-32.991086404370542</v>
      </c>
      <c r="AA227" s="116">
        <v>120.73854794699015</v>
      </c>
    </row>
    <row r="228" spans="2:27" s="58" customFormat="1" ht="15" customHeight="1" x14ac:dyDescent="0.55000000000000004">
      <c r="B228" s="61" t="s">
        <v>183</v>
      </c>
      <c r="C228" s="13" t="s">
        <v>119</v>
      </c>
      <c r="D228" s="11" t="str">
        <f t="shared" ref="D228:S228" si="272">IFERROR(D71/D$78*100,"")</f>
        <v/>
      </c>
      <c r="E228" s="11" t="str">
        <f t="shared" si="272"/>
        <v/>
      </c>
      <c r="F228" s="11" t="str">
        <f t="shared" si="272"/>
        <v/>
      </c>
      <c r="G228" s="11" t="str">
        <f t="shared" si="272"/>
        <v/>
      </c>
      <c r="H228" s="11" t="str">
        <f t="shared" si="272"/>
        <v/>
      </c>
      <c r="I228" s="11" t="str">
        <f t="shared" si="272"/>
        <v/>
      </c>
      <c r="J228" s="11" t="str">
        <f t="shared" si="272"/>
        <v/>
      </c>
      <c r="K228" s="11" t="str">
        <f t="shared" si="272"/>
        <v/>
      </c>
      <c r="L228" s="11" t="str">
        <f t="shared" si="272"/>
        <v/>
      </c>
      <c r="M228" s="11" t="str">
        <f t="shared" si="272"/>
        <v/>
      </c>
      <c r="N228" s="11" t="str">
        <f t="shared" si="272"/>
        <v/>
      </c>
      <c r="O228" s="11" t="str">
        <f t="shared" si="272"/>
        <v/>
      </c>
      <c r="P228" s="11" t="str">
        <f t="shared" si="272"/>
        <v/>
      </c>
      <c r="Q228" s="11" t="str">
        <f t="shared" si="272"/>
        <v/>
      </c>
      <c r="R228" s="11" t="str">
        <f t="shared" si="272"/>
        <v/>
      </c>
      <c r="S228" s="11" t="str">
        <f t="shared" si="272"/>
        <v/>
      </c>
      <c r="T228" s="116">
        <v>39.82593324321514</v>
      </c>
      <c r="U228" s="116">
        <v>46.206364974368</v>
      </c>
      <c r="V228" s="116">
        <v>67.445670648682892</v>
      </c>
      <c r="W228" s="116">
        <v>97.127087326462373</v>
      </c>
      <c r="X228" s="116">
        <v>68.077061205619017</v>
      </c>
      <c r="Y228" s="116">
        <v>-370.13006959443248</v>
      </c>
      <c r="Z228" s="116">
        <v>-73.635604862542138</v>
      </c>
      <c r="AA228" s="116">
        <v>250.6546615229837</v>
      </c>
    </row>
    <row r="229" spans="2:27" s="65" customFormat="1" ht="15" customHeight="1" x14ac:dyDescent="0.55000000000000004">
      <c r="B229" s="64" t="s">
        <v>79</v>
      </c>
      <c r="C229" s="20" t="s">
        <v>166</v>
      </c>
      <c r="D229" s="23" t="str">
        <f t="shared" ref="D229:S229" si="273">IFERROR(D72/D$78*100,"")</f>
        <v/>
      </c>
      <c r="E229" s="23" t="str">
        <f t="shared" si="273"/>
        <v/>
      </c>
      <c r="F229" s="23" t="str">
        <f t="shared" si="273"/>
        <v/>
      </c>
      <c r="G229" s="23" t="str">
        <f t="shared" si="273"/>
        <v/>
      </c>
      <c r="H229" s="23" t="str">
        <f t="shared" si="273"/>
        <v/>
      </c>
      <c r="I229" s="23" t="str">
        <f t="shared" si="273"/>
        <v/>
      </c>
      <c r="J229" s="23" t="str">
        <f t="shared" si="273"/>
        <v/>
      </c>
      <c r="K229" s="23" t="str">
        <f t="shared" si="273"/>
        <v/>
      </c>
      <c r="L229" s="23" t="str">
        <f t="shared" si="273"/>
        <v/>
      </c>
      <c r="M229" s="23" t="str">
        <f t="shared" si="273"/>
        <v/>
      </c>
      <c r="N229" s="23" t="str">
        <f t="shared" si="273"/>
        <v/>
      </c>
      <c r="O229" s="23" t="str">
        <f t="shared" si="273"/>
        <v/>
      </c>
      <c r="P229" s="23" t="str">
        <f t="shared" si="273"/>
        <v/>
      </c>
      <c r="Q229" s="23" t="str">
        <f t="shared" si="273"/>
        <v/>
      </c>
      <c r="R229" s="23" t="str">
        <f t="shared" si="273"/>
        <v/>
      </c>
      <c r="S229" s="23" t="str">
        <f t="shared" si="273"/>
        <v/>
      </c>
      <c r="T229" s="116">
        <v>45.565560985754395</v>
      </c>
      <c r="U229" s="116">
        <v>42.360568920665401</v>
      </c>
      <c r="V229" s="116">
        <v>57.093233420701161</v>
      </c>
      <c r="W229" s="116">
        <v>79.775227459727859</v>
      </c>
      <c r="X229" s="116">
        <v>83.972689257747192</v>
      </c>
      <c r="Y229" s="116">
        <v>-405.62706983441325</v>
      </c>
      <c r="Z229" s="116">
        <v>-95.791401095829144</v>
      </c>
      <c r="AA229" s="116">
        <v>362.9734444098637</v>
      </c>
    </row>
    <row r="230" spans="2:27" s="63" customFormat="1" ht="15" customHeight="1" x14ac:dyDescent="0.5">
      <c r="B230" s="62" t="s">
        <v>84</v>
      </c>
      <c r="C230" s="18" t="s">
        <v>167</v>
      </c>
      <c r="D230" s="22" t="str">
        <f t="shared" ref="D230:S230" si="274">IFERROR(D73/D$78*100,"")</f>
        <v/>
      </c>
      <c r="E230" s="22" t="str">
        <f t="shared" si="274"/>
        <v/>
      </c>
      <c r="F230" s="22" t="str">
        <f t="shared" si="274"/>
        <v/>
      </c>
      <c r="G230" s="22" t="str">
        <f t="shared" si="274"/>
        <v/>
      </c>
      <c r="H230" s="22" t="str">
        <f t="shared" si="274"/>
        <v/>
      </c>
      <c r="I230" s="22" t="str">
        <f t="shared" si="274"/>
        <v/>
      </c>
      <c r="J230" s="22" t="str">
        <f t="shared" si="274"/>
        <v/>
      </c>
      <c r="K230" s="22" t="str">
        <f t="shared" si="274"/>
        <v/>
      </c>
      <c r="L230" s="22" t="str">
        <f t="shared" si="274"/>
        <v/>
      </c>
      <c r="M230" s="22" t="str">
        <f t="shared" si="274"/>
        <v/>
      </c>
      <c r="N230" s="22" t="str">
        <f t="shared" si="274"/>
        <v/>
      </c>
      <c r="O230" s="22" t="str">
        <f t="shared" si="274"/>
        <v/>
      </c>
      <c r="P230" s="22" t="str">
        <f t="shared" si="274"/>
        <v/>
      </c>
      <c r="Q230" s="22" t="str">
        <f t="shared" si="274"/>
        <v/>
      </c>
      <c r="R230" s="22" t="str">
        <f t="shared" si="274"/>
        <v/>
      </c>
      <c r="S230" s="22" t="str">
        <f t="shared" si="274"/>
        <v/>
      </c>
      <c r="T230" s="22">
        <v>26.276593532286576</v>
      </c>
      <c r="U230" s="22">
        <v>23.760178875780337</v>
      </c>
      <c r="V230" s="22">
        <v>29.933480329236144</v>
      </c>
      <c r="W230" s="22">
        <v>40.927531544728595</v>
      </c>
      <c r="X230" s="22">
        <v>33.986311605001468</v>
      </c>
      <c r="Y230" s="22">
        <v>-167.82913366930646</v>
      </c>
      <c r="Z230" s="22">
        <v>-33.719908627657709</v>
      </c>
      <c r="AA230" s="22">
        <v>133.61102465927925</v>
      </c>
    </row>
    <row r="231" spans="2:27" s="65" customFormat="1" ht="15" customHeight="1" x14ac:dyDescent="0.55000000000000004">
      <c r="B231" s="64" t="s">
        <v>184</v>
      </c>
      <c r="C231" s="20" t="s">
        <v>168</v>
      </c>
      <c r="D231" s="23" t="str">
        <f t="shared" ref="D231:S231" si="275">IFERROR(D74/D$78*100,"")</f>
        <v/>
      </c>
      <c r="E231" s="23" t="str">
        <f t="shared" si="275"/>
        <v/>
      </c>
      <c r="F231" s="23" t="str">
        <f t="shared" si="275"/>
        <v/>
      </c>
      <c r="G231" s="23" t="str">
        <f t="shared" si="275"/>
        <v/>
      </c>
      <c r="H231" s="23" t="str">
        <f t="shared" si="275"/>
        <v/>
      </c>
      <c r="I231" s="23" t="str">
        <f t="shared" si="275"/>
        <v/>
      </c>
      <c r="J231" s="23" t="str">
        <f t="shared" si="275"/>
        <v/>
      </c>
      <c r="K231" s="23" t="str">
        <f t="shared" si="275"/>
        <v/>
      </c>
      <c r="L231" s="23" t="str">
        <f t="shared" si="275"/>
        <v/>
      </c>
      <c r="M231" s="23" t="str">
        <f t="shared" si="275"/>
        <v/>
      </c>
      <c r="N231" s="23" t="str">
        <f t="shared" si="275"/>
        <v/>
      </c>
      <c r="O231" s="23" t="str">
        <f t="shared" si="275"/>
        <v/>
      </c>
      <c r="P231" s="23" t="str">
        <f t="shared" si="275"/>
        <v/>
      </c>
      <c r="Q231" s="23" t="str">
        <f t="shared" si="275"/>
        <v/>
      </c>
      <c r="R231" s="23" t="str">
        <f t="shared" si="275"/>
        <v/>
      </c>
      <c r="S231" s="23" t="str">
        <f t="shared" si="275"/>
        <v/>
      </c>
      <c r="T231" s="116">
        <v>8.3385671207237184</v>
      </c>
      <c r="U231" s="116">
        <v>7.7543846825984835</v>
      </c>
      <c r="V231" s="116">
        <v>6.278966520971065</v>
      </c>
      <c r="W231" s="116">
        <v>9.5273879109851265</v>
      </c>
      <c r="X231" s="116">
        <v>9.175889270956743</v>
      </c>
      <c r="Y231" s="116">
        <v>-35.739860811135109</v>
      </c>
      <c r="Z231" s="116">
        <v>-8.3023833485088101</v>
      </c>
      <c r="AA231" s="116">
        <v>26.761868228107382</v>
      </c>
    </row>
    <row r="232" spans="2:27" s="65" customFormat="1" ht="15" customHeight="1" x14ac:dyDescent="0.55000000000000004">
      <c r="B232" s="64" t="s">
        <v>185</v>
      </c>
      <c r="C232" s="20" t="s">
        <v>74</v>
      </c>
      <c r="D232" s="23" t="str">
        <f t="shared" ref="D232:S232" si="276">IFERROR(D75/D$78*100,"")</f>
        <v/>
      </c>
      <c r="E232" s="23" t="str">
        <f t="shared" si="276"/>
        <v/>
      </c>
      <c r="F232" s="23" t="str">
        <f t="shared" si="276"/>
        <v/>
      </c>
      <c r="G232" s="23" t="str">
        <f t="shared" si="276"/>
        <v/>
      </c>
      <c r="H232" s="23" t="str">
        <f t="shared" si="276"/>
        <v/>
      </c>
      <c r="I232" s="23" t="str">
        <f t="shared" si="276"/>
        <v/>
      </c>
      <c r="J232" s="23" t="str">
        <f t="shared" si="276"/>
        <v/>
      </c>
      <c r="K232" s="23" t="str">
        <f t="shared" si="276"/>
        <v/>
      </c>
      <c r="L232" s="23" t="str">
        <f t="shared" si="276"/>
        <v/>
      </c>
      <c r="M232" s="23" t="str">
        <f t="shared" si="276"/>
        <v/>
      </c>
      <c r="N232" s="23" t="str">
        <f t="shared" si="276"/>
        <v/>
      </c>
      <c r="O232" s="23" t="str">
        <f t="shared" si="276"/>
        <v/>
      </c>
      <c r="P232" s="23" t="str">
        <f t="shared" si="276"/>
        <v/>
      </c>
      <c r="Q232" s="23" t="str">
        <f t="shared" si="276"/>
        <v/>
      </c>
      <c r="R232" s="23" t="str">
        <f t="shared" si="276"/>
        <v/>
      </c>
      <c r="S232" s="23" t="str">
        <f t="shared" si="276"/>
        <v/>
      </c>
      <c r="T232" s="116">
        <v>5.1851928875948836</v>
      </c>
      <c r="U232" s="116">
        <v>6.131246449229379</v>
      </c>
      <c r="V232" s="116">
        <v>7.6699167993283019</v>
      </c>
      <c r="W232" s="116">
        <v>10.126178914376215</v>
      </c>
      <c r="X232" s="116">
        <v>9.6762009337499837</v>
      </c>
      <c r="Y232" s="116">
        <v>-66.210703143748489</v>
      </c>
      <c r="Z232" s="116">
        <v>-7.7488778134534586</v>
      </c>
      <c r="AA232" s="116">
        <v>33.092072407229146</v>
      </c>
    </row>
    <row r="233" spans="2:27" s="65" customFormat="1" ht="15" customHeight="1" x14ac:dyDescent="0.55000000000000004">
      <c r="B233" s="64" t="s">
        <v>186</v>
      </c>
      <c r="C233" s="20" t="s">
        <v>169</v>
      </c>
      <c r="D233" s="23" t="str">
        <f t="shared" ref="D233:S233" si="277">IFERROR(D76/D$78*100,"")</f>
        <v/>
      </c>
      <c r="E233" s="23" t="str">
        <f t="shared" si="277"/>
        <v/>
      </c>
      <c r="F233" s="23" t="str">
        <f t="shared" si="277"/>
        <v/>
      </c>
      <c r="G233" s="23" t="str">
        <f t="shared" si="277"/>
        <v/>
      </c>
      <c r="H233" s="23" t="str">
        <f t="shared" si="277"/>
        <v/>
      </c>
      <c r="I233" s="23" t="str">
        <f t="shared" si="277"/>
        <v/>
      </c>
      <c r="J233" s="23" t="str">
        <f t="shared" si="277"/>
        <v/>
      </c>
      <c r="K233" s="23" t="str">
        <f t="shared" si="277"/>
        <v/>
      </c>
      <c r="L233" s="23" t="str">
        <f t="shared" si="277"/>
        <v/>
      </c>
      <c r="M233" s="23" t="str">
        <f t="shared" si="277"/>
        <v/>
      </c>
      <c r="N233" s="23" t="str">
        <f t="shared" si="277"/>
        <v/>
      </c>
      <c r="O233" s="23" t="str">
        <f t="shared" si="277"/>
        <v/>
      </c>
      <c r="P233" s="23" t="str">
        <f t="shared" si="277"/>
        <v/>
      </c>
      <c r="Q233" s="23" t="str">
        <f t="shared" si="277"/>
        <v/>
      </c>
      <c r="R233" s="23" t="str">
        <f t="shared" si="277"/>
        <v/>
      </c>
      <c r="S233" s="23" t="str">
        <f t="shared" si="277"/>
        <v/>
      </c>
      <c r="T233" s="116">
        <v>5.5437246542580843</v>
      </c>
      <c r="U233" s="116">
        <v>5.2896930473004176</v>
      </c>
      <c r="V233" s="116">
        <v>7.0141937113741015</v>
      </c>
      <c r="W233" s="116">
        <v>8.5074456498475666</v>
      </c>
      <c r="X233" s="116">
        <v>8.2107666079116939</v>
      </c>
      <c r="Y233" s="116">
        <v>-39.783057355411565</v>
      </c>
      <c r="Z233" s="116">
        <v>-9.3484928355777068</v>
      </c>
      <c r="AA233" s="116">
        <v>35.198280292118724</v>
      </c>
    </row>
    <row r="234" spans="2:27" s="65" customFormat="1" ht="15" customHeight="1" x14ac:dyDescent="0.55000000000000004">
      <c r="B234" s="64" t="s">
        <v>187</v>
      </c>
      <c r="C234" s="20" t="s">
        <v>170</v>
      </c>
      <c r="D234" s="23" t="str">
        <f t="shared" ref="D234:S234" si="278">IFERROR(D77/D$78*100,"")</f>
        <v/>
      </c>
      <c r="E234" s="23" t="str">
        <f t="shared" si="278"/>
        <v/>
      </c>
      <c r="F234" s="23" t="str">
        <f t="shared" si="278"/>
        <v/>
      </c>
      <c r="G234" s="23" t="str">
        <f t="shared" si="278"/>
        <v/>
      </c>
      <c r="H234" s="23" t="str">
        <f t="shared" si="278"/>
        <v/>
      </c>
      <c r="I234" s="23" t="str">
        <f t="shared" si="278"/>
        <v/>
      </c>
      <c r="J234" s="23" t="str">
        <f t="shared" si="278"/>
        <v/>
      </c>
      <c r="K234" s="23" t="str">
        <f t="shared" si="278"/>
        <v/>
      </c>
      <c r="L234" s="23" t="str">
        <f t="shared" si="278"/>
        <v/>
      </c>
      <c r="M234" s="23" t="str">
        <f t="shared" si="278"/>
        <v/>
      </c>
      <c r="N234" s="23" t="str">
        <f t="shared" si="278"/>
        <v/>
      </c>
      <c r="O234" s="23" t="str">
        <f t="shared" si="278"/>
        <v/>
      </c>
      <c r="P234" s="23" t="str">
        <f t="shared" si="278"/>
        <v/>
      </c>
      <c r="Q234" s="23" t="str">
        <f t="shared" si="278"/>
        <v/>
      </c>
      <c r="R234" s="23" t="str">
        <f t="shared" si="278"/>
        <v/>
      </c>
      <c r="S234" s="23" t="str">
        <f t="shared" si="278"/>
        <v/>
      </c>
      <c r="T234" s="116">
        <v>7.2091088697098886</v>
      </c>
      <c r="U234" s="116">
        <v>4.5848546966520596</v>
      </c>
      <c r="V234" s="116">
        <v>8.9704032975626795</v>
      </c>
      <c r="W234" s="116">
        <v>12.766519069519683</v>
      </c>
      <c r="X234" s="116">
        <v>6.9234547923830441</v>
      </c>
      <c r="Y234" s="116">
        <v>-26.095512359011281</v>
      </c>
      <c r="Z234" s="116">
        <v>-8.3201546301177292</v>
      </c>
      <c r="AA234" s="116">
        <v>38.558803731824007</v>
      </c>
    </row>
    <row r="235" spans="2:27" s="68" customFormat="1" ht="15" customHeight="1" thickBot="1" x14ac:dyDescent="0.45">
      <c r="B235" s="86" t="s">
        <v>112</v>
      </c>
      <c r="C235" s="100" t="s">
        <v>83</v>
      </c>
      <c r="D235" s="101" t="str">
        <f t="shared" ref="D235:S235" si="279">IFERROR(D78/D$78*100,"")</f>
        <v/>
      </c>
      <c r="E235" s="101" t="str">
        <f t="shared" si="279"/>
        <v/>
      </c>
      <c r="F235" s="101" t="str">
        <f t="shared" si="279"/>
        <v/>
      </c>
      <c r="G235" s="101" t="str">
        <f t="shared" si="279"/>
        <v/>
      </c>
      <c r="H235" s="101" t="str">
        <f t="shared" si="279"/>
        <v/>
      </c>
      <c r="I235" s="101" t="str">
        <f t="shared" si="279"/>
        <v/>
      </c>
      <c r="J235" s="101" t="str">
        <f t="shared" si="279"/>
        <v/>
      </c>
      <c r="K235" s="101" t="str">
        <f t="shared" si="279"/>
        <v/>
      </c>
      <c r="L235" s="101" t="str">
        <f t="shared" si="279"/>
        <v/>
      </c>
      <c r="M235" s="101" t="str">
        <f t="shared" si="279"/>
        <v/>
      </c>
      <c r="N235" s="101" t="str">
        <f t="shared" si="279"/>
        <v/>
      </c>
      <c r="O235" s="101" t="str">
        <f t="shared" si="279"/>
        <v/>
      </c>
      <c r="P235" s="101" t="str">
        <f t="shared" si="279"/>
        <v/>
      </c>
      <c r="Q235" s="101" t="str">
        <f t="shared" si="279"/>
        <v/>
      </c>
      <c r="R235" s="101" t="str">
        <f t="shared" si="279"/>
        <v/>
      </c>
      <c r="S235" s="101" t="str">
        <f t="shared" si="279"/>
        <v/>
      </c>
      <c r="T235" s="101">
        <v>100</v>
      </c>
      <c r="U235" s="102">
        <v>100</v>
      </c>
      <c r="V235" s="102">
        <v>100</v>
      </c>
      <c r="W235" s="102">
        <v>100</v>
      </c>
      <c r="X235" s="102">
        <v>100</v>
      </c>
      <c r="Y235" s="102">
        <v>100</v>
      </c>
      <c r="Z235" s="102">
        <v>100</v>
      </c>
      <c r="AA235" s="102">
        <v>100</v>
      </c>
    </row>
    <row r="236" spans="2:27" ht="8.25" customHeight="1" thickTop="1" x14ac:dyDescent="0.5">
      <c r="B236" s="109"/>
      <c r="C236" s="109"/>
      <c r="D236" s="109"/>
      <c r="E236" s="109"/>
      <c r="F236" s="109"/>
      <c r="G236" s="109"/>
      <c r="H236" s="109"/>
      <c r="I236" s="109"/>
      <c r="J236" s="109"/>
      <c r="K236" s="109"/>
      <c r="L236" s="109"/>
      <c r="M236" s="109"/>
      <c r="N236" s="109"/>
      <c r="O236" s="109"/>
      <c r="P236" s="109"/>
      <c r="Q236" s="109"/>
      <c r="R236" s="109"/>
      <c r="S236" s="109"/>
      <c r="T236" s="117"/>
      <c r="U236" s="117"/>
      <c r="V236" s="117"/>
      <c r="W236" s="117"/>
      <c r="X236" s="117"/>
      <c r="Y236" s="117"/>
      <c r="Z236" s="117"/>
      <c r="AA236" s="117"/>
    </row>
    <row r="237" spans="2:27" ht="8.25" customHeight="1" thickBot="1" x14ac:dyDescent="0.55000000000000004">
      <c r="B237" s="98"/>
      <c r="C237" s="98"/>
      <c r="D237" s="98"/>
      <c r="E237" s="98"/>
      <c r="F237" s="98"/>
      <c r="G237" s="98"/>
      <c r="H237" s="98"/>
      <c r="I237" s="98"/>
      <c r="J237" s="98"/>
      <c r="K237" s="98"/>
      <c r="L237" s="98"/>
      <c r="M237" s="98"/>
      <c r="N237" s="98"/>
      <c r="O237" s="98"/>
      <c r="P237" s="98"/>
      <c r="Q237" s="98"/>
      <c r="R237" s="98"/>
      <c r="S237" s="98"/>
      <c r="T237" s="118"/>
      <c r="U237" s="118"/>
      <c r="V237" s="118"/>
      <c r="W237" s="118"/>
      <c r="X237" s="118"/>
      <c r="Y237" s="118"/>
      <c r="Z237" s="118"/>
      <c r="AA237" s="118"/>
    </row>
    <row r="238" spans="2:27" ht="15" customHeight="1" thickTop="1" x14ac:dyDescent="0.45">
      <c r="B238" s="104" t="str">
        <f>Synthèse!$B$57</f>
        <v>Source : Institut National de la Statistique et de la Démographie, Burkina Faso</v>
      </c>
      <c r="C238" s="44"/>
      <c r="D238" s="44"/>
      <c r="E238" s="44"/>
      <c r="F238" s="44"/>
      <c r="G238" s="44"/>
      <c r="H238" s="44"/>
      <c r="I238" s="44"/>
      <c r="J238" s="44"/>
      <c r="K238" s="44"/>
      <c r="L238" s="44"/>
      <c r="M238" s="44"/>
      <c r="N238" s="44"/>
      <c r="O238" s="44"/>
      <c r="P238" s="44"/>
      <c r="Q238" s="44"/>
      <c r="R238" s="44"/>
      <c r="S238" s="44"/>
      <c r="T238" s="44"/>
      <c r="U238" s="44"/>
      <c r="V238" s="44"/>
      <c r="W238" s="44"/>
      <c r="X238" s="104"/>
      <c r="Y238" s="44"/>
      <c r="Z238" s="44"/>
      <c r="AA238" s="44"/>
    </row>
    <row r="239" spans="2:27" ht="15" customHeight="1" thickBot="1" x14ac:dyDescent="0.5">
      <c r="B239" s="201">
        <f>Synthèse!$B$58</f>
        <v>45483</v>
      </c>
      <c r="C239" s="201"/>
      <c r="D239" s="85"/>
      <c r="E239" s="85"/>
      <c r="F239" s="85"/>
      <c r="G239" s="85"/>
      <c r="H239" s="85"/>
      <c r="I239" s="85"/>
      <c r="J239" s="85"/>
      <c r="K239" s="85"/>
      <c r="L239" s="85"/>
      <c r="M239" s="85"/>
      <c r="N239" s="85"/>
      <c r="O239" s="85"/>
      <c r="P239" s="85"/>
      <c r="Q239" s="85"/>
      <c r="R239" s="85"/>
      <c r="S239" s="85"/>
      <c r="T239" s="85"/>
      <c r="U239" s="85"/>
      <c r="V239" s="85"/>
      <c r="W239" s="85"/>
      <c r="X239" s="89"/>
      <c r="Y239" s="85"/>
      <c r="Z239" s="85"/>
      <c r="AA239" s="85"/>
    </row>
  </sheetData>
  <mergeCells count="1">
    <mergeCell ref="B239:C239"/>
  </mergeCells>
  <hyperlinks>
    <hyperlink ref="A1" location="Sommaire!B2" display="Sommaire" xr:uid="{D4DE32D5-3D46-426B-B483-34BF1B695AD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3"/>
  <dimension ref="A1:AA38"/>
  <sheetViews>
    <sheetView showGridLines="0" zoomScale="85" zoomScaleNormal="85" workbookViewId="0">
      <pane xSplit="3" ySplit="5" topLeftCell="L6" activePane="bottomRight" state="frozen"/>
      <selection pane="topRight" activeCell="D1" sqref="D1"/>
      <selection pane="bottomLeft" activeCell="A5" sqref="A5"/>
      <selection pane="bottomRight" activeCell="AA7" sqref="AA7"/>
    </sheetView>
  </sheetViews>
  <sheetFormatPr baseColWidth="10" defaultColWidth="8.71875" defaultRowHeight="15" customHeight="1" x14ac:dyDescent="0.45"/>
  <cols>
    <col min="1" max="1" width="8.71875" style="45"/>
    <col min="2" max="2" width="10.38671875" style="45" customWidth="1"/>
    <col min="3" max="3" width="42.38671875" style="45" bestFit="1" customWidth="1"/>
    <col min="4" max="19" width="12.38671875" style="45" bestFit="1" customWidth="1"/>
    <col min="20" max="20" width="10.109375" style="45" bestFit="1" customWidth="1"/>
    <col min="21" max="24" width="8.71875" style="45"/>
    <col min="25" max="27" width="11.38671875"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389</v>
      </c>
      <c r="D3" s="64"/>
      <c r="E3" s="64"/>
      <c r="F3" s="64"/>
      <c r="G3" s="64"/>
      <c r="H3" s="64"/>
      <c r="I3" s="64"/>
      <c r="J3" s="64"/>
      <c r="K3" s="64"/>
      <c r="L3" s="64"/>
      <c r="M3" s="64"/>
      <c r="N3" s="64"/>
      <c r="O3" s="64"/>
      <c r="P3" s="64"/>
      <c r="Q3" s="64"/>
      <c r="R3" s="64"/>
      <c r="S3" s="64"/>
      <c r="T3" s="64"/>
      <c r="U3" s="64"/>
    </row>
    <row r="4" spans="1:27" ht="21" customHeight="1" x14ac:dyDescent="0.5">
      <c r="C4" s="62" t="s">
        <v>390</v>
      </c>
      <c r="D4" s="64"/>
      <c r="E4" s="64"/>
      <c r="F4" s="64"/>
      <c r="G4" s="64"/>
      <c r="H4" s="64"/>
      <c r="I4" s="64"/>
      <c r="J4" s="64"/>
      <c r="K4" s="64"/>
      <c r="L4" s="64"/>
      <c r="M4" s="64"/>
      <c r="N4" s="64"/>
      <c r="O4" s="64"/>
      <c r="P4" s="64"/>
      <c r="Q4" s="64"/>
      <c r="R4" s="64"/>
      <c r="S4" s="64"/>
      <c r="T4" s="64"/>
      <c r="U4" s="64"/>
    </row>
    <row r="5" spans="1:27" s="96" customFormat="1" ht="15" customHeight="1" thickBot="1" x14ac:dyDescent="0.5">
      <c r="B5" s="79"/>
      <c r="C5" s="95" t="s">
        <v>441</v>
      </c>
      <c r="D5" s="99">
        <v>1999</v>
      </c>
      <c r="E5" s="99">
        <f t="shared" ref="E5:U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v>2017</v>
      </c>
      <c r="W5" s="99">
        <v>2018</v>
      </c>
      <c r="X5" s="99">
        <v>2019</v>
      </c>
      <c r="Y5" s="99">
        <f>X5+1</f>
        <v>2020</v>
      </c>
      <c r="Z5" s="99">
        <f>Y5+1</f>
        <v>2021</v>
      </c>
      <c r="AA5" s="99">
        <f>Z5+1</f>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row>
    <row r="7" spans="1:27" s="68" customFormat="1" ht="15" customHeight="1" x14ac:dyDescent="0.45">
      <c r="B7" s="67" t="s">
        <v>188</v>
      </c>
      <c r="C7" s="67" t="s">
        <v>197</v>
      </c>
      <c r="D7" s="5"/>
      <c r="E7" s="5"/>
      <c r="F7" s="5"/>
      <c r="G7" s="5"/>
      <c r="H7" s="5"/>
      <c r="I7" s="5"/>
      <c r="J7" s="5"/>
      <c r="K7" s="5"/>
      <c r="L7" s="5"/>
      <c r="M7" s="5"/>
      <c r="N7" s="5"/>
      <c r="O7" s="5"/>
      <c r="P7" s="5"/>
      <c r="Q7" s="5"/>
      <c r="R7" s="5"/>
      <c r="S7" s="5"/>
      <c r="T7" s="5">
        <v>6995311</v>
      </c>
      <c r="U7" s="5">
        <v>7605123</v>
      </c>
      <c r="V7" s="5">
        <v>8191299</v>
      </c>
      <c r="W7" s="5">
        <v>8826081</v>
      </c>
      <c r="X7" s="5">
        <v>9393803</v>
      </c>
      <c r="Y7" s="5">
        <v>10202268</v>
      </c>
      <c r="Z7" s="5">
        <v>10922877</v>
      </c>
      <c r="AA7" s="5">
        <v>11615916</v>
      </c>
    </row>
    <row r="8" spans="1:27" ht="15" customHeight="1" x14ac:dyDescent="0.45">
      <c r="B8" s="44" t="s">
        <v>199</v>
      </c>
      <c r="C8" s="44" t="s">
        <v>189</v>
      </c>
      <c r="D8" s="2"/>
      <c r="E8" s="2"/>
      <c r="F8" s="2"/>
      <c r="G8" s="2"/>
      <c r="H8" s="2"/>
      <c r="I8" s="2"/>
      <c r="J8" s="2"/>
      <c r="K8" s="2"/>
      <c r="L8" s="2"/>
      <c r="M8" s="2"/>
      <c r="N8" s="2"/>
      <c r="O8" s="2"/>
      <c r="P8" s="2"/>
      <c r="Q8" s="2"/>
      <c r="R8" s="2"/>
      <c r="S8" s="2"/>
      <c r="T8" s="2">
        <v>-318683</v>
      </c>
      <c r="U8" s="2">
        <v>-338754</v>
      </c>
      <c r="V8" s="2">
        <v>-307528</v>
      </c>
      <c r="W8" s="2">
        <v>-278906</v>
      </c>
      <c r="X8" s="2">
        <v>-392353</v>
      </c>
      <c r="Y8" s="2">
        <v>-446382</v>
      </c>
      <c r="Z8" s="2">
        <v>-639583</v>
      </c>
      <c r="AA8" s="2">
        <v>-752991</v>
      </c>
    </row>
    <row r="9" spans="1:27" s="68" customFormat="1" ht="15" customHeight="1" x14ac:dyDescent="0.45">
      <c r="B9" s="67" t="s">
        <v>190</v>
      </c>
      <c r="C9" s="67" t="s">
        <v>198</v>
      </c>
      <c r="D9" s="5"/>
      <c r="E9" s="5"/>
      <c r="F9" s="5"/>
      <c r="G9" s="5"/>
      <c r="H9" s="5"/>
      <c r="I9" s="5"/>
      <c r="J9" s="5"/>
      <c r="K9" s="5"/>
      <c r="L9" s="5"/>
      <c r="M9" s="5"/>
      <c r="N9" s="5"/>
      <c r="O9" s="5"/>
      <c r="P9" s="5"/>
      <c r="Q9" s="5"/>
      <c r="R9" s="5"/>
      <c r="S9" s="5"/>
      <c r="T9" s="5">
        <v>6676628</v>
      </c>
      <c r="U9" s="5">
        <v>7266369</v>
      </c>
      <c r="V9" s="5">
        <v>7883771</v>
      </c>
      <c r="W9" s="5">
        <v>8547175</v>
      </c>
      <c r="X9" s="5">
        <v>9001450</v>
      </c>
      <c r="Y9" s="5">
        <v>9755886</v>
      </c>
      <c r="Z9" s="5">
        <v>10283294</v>
      </c>
      <c r="AA9" s="5">
        <v>10862925</v>
      </c>
    </row>
    <row r="10" spans="1:27" ht="15" customHeight="1" x14ac:dyDescent="0.45">
      <c r="B10" s="44" t="s">
        <v>201</v>
      </c>
      <c r="C10" s="44" t="s">
        <v>200</v>
      </c>
      <c r="D10" s="2"/>
      <c r="E10" s="2"/>
      <c r="F10" s="2"/>
      <c r="G10" s="2"/>
      <c r="H10" s="2"/>
      <c r="I10" s="2"/>
      <c r="J10" s="2"/>
      <c r="K10" s="2"/>
      <c r="L10" s="2"/>
      <c r="M10" s="2"/>
      <c r="N10" s="2"/>
      <c r="O10" s="2"/>
      <c r="P10" s="2"/>
      <c r="Q10" s="2"/>
      <c r="R10" s="2"/>
      <c r="S10" s="2"/>
      <c r="T10" s="2">
        <v>461093</v>
      </c>
      <c r="U10" s="2">
        <v>571476</v>
      </c>
      <c r="V10" s="2">
        <v>449147</v>
      </c>
      <c r="W10" s="2">
        <v>361406</v>
      </c>
      <c r="X10" s="2">
        <v>484584</v>
      </c>
      <c r="Y10" s="2">
        <v>613806</v>
      </c>
      <c r="Z10" s="2">
        <v>516662</v>
      </c>
      <c r="AA10" s="2">
        <v>460806</v>
      </c>
    </row>
    <row r="11" spans="1:27" s="68" customFormat="1" ht="15" customHeight="1" x14ac:dyDescent="0.45">
      <c r="B11" s="67" t="s">
        <v>191</v>
      </c>
      <c r="C11" s="67" t="s">
        <v>202</v>
      </c>
      <c r="D11" s="5"/>
      <c r="E11" s="5"/>
      <c r="F11" s="5"/>
      <c r="G11" s="5"/>
      <c r="H11" s="5"/>
      <c r="I11" s="5"/>
      <c r="J11" s="5"/>
      <c r="K11" s="5"/>
      <c r="L11" s="5"/>
      <c r="M11" s="5"/>
      <c r="N11" s="5"/>
      <c r="O11" s="5"/>
      <c r="P11" s="5"/>
      <c r="Q11" s="5"/>
      <c r="R11" s="5"/>
      <c r="S11" s="5"/>
      <c r="T11" s="5">
        <v>7137721</v>
      </c>
      <c r="U11" s="5">
        <v>7837845</v>
      </c>
      <c r="V11" s="5">
        <v>8332918</v>
      </c>
      <c r="W11" s="5">
        <v>8908581</v>
      </c>
      <c r="X11" s="5">
        <v>9486034</v>
      </c>
      <c r="Y11" s="5">
        <v>10369692</v>
      </c>
      <c r="Z11" s="5">
        <v>10799956</v>
      </c>
      <c r="AA11" s="5">
        <v>11323731</v>
      </c>
    </row>
    <row r="12" spans="1:27" ht="15" customHeight="1" x14ac:dyDescent="0.45">
      <c r="B12" s="44" t="s">
        <v>204</v>
      </c>
      <c r="C12" s="44" t="s">
        <v>203</v>
      </c>
      <c r="D12" s="2"/>
      <c r="E12" s="2"/>
      <c r="F12" s="2"/>
      <c r="G12" s="2"/>
      <c r="H12" s="2"/>
      <c r="I12" s="2"/>
      <c r="J12" s="2"/>
      <c r="K12" s="2"/>
      <c r="L12" s="2"/>
      <c r="M12" s="2"/>
      <c r="N12" s="2"/>
      <c r="O12" s="2"/>
      <c r="P12" s="2"/>
      <c r="Q12" s="2"/>
      <c r="R12" s="2"/>
      <c r="S12" s="2"/>
      <c r="T12" s="2">
        <v>6118602</v>
      </c>
      <c r="U12" s="2">
        <v>6484561</v>
      </c>
      <c r="V12" s="2">
        <v>6905443</v>
      </c>
      <c r="W12" s="2">
        <v>7299055</v>
      </c>
      <c r="X12" s="2">
        <v>7715641</v>
      </c>
      <c r="Y12" s="2">
        <v>8164317</v>
      </c>
      <c r="Z12" s="2">
        <v>8882299</v>
      </c>
      <c r="AA12" s="2">
        <v>10108825</v>
      </c>
    </row>
    <row r="13" spans="1:27" s="68" customFormat="1" ht="15" customHeight="1" x14ac:dyDescent="0.45">
      <c r="B13" s="67" t="s">
        <v>205</v>
      </c>
      <c r="C13" s="67" t="s">
        <v>192</v>
      </c>
      <c r="D13" s="5"/>
      <c r="E13" s="5"/>
      <c r="F13" s="5"/>
      <c r="G13" s="5"/>
      <c r="H13" s="5"/>
      <c r="I13" s="5"/>
      <c r="J13" s="5"/>
      <c r="K13" s="5"/>
      <c r="L13" s="5"/>
      <c r="M13" s="5"/>
      <c r="N13" s="5"/>
      <c r="O13" s="5"/>
      <c r="P13" s="5"/>
      <c r="Q13" s="5"/>
      <c r="R13" s="5"/>
      <c r="S13" s="5"/>
      <c r="T13" s="5">
        <v>1019119</v>
      </c>
      <c r="U13" s="5">
        <v>1353284</v>
      </c>
      <c r="V13" s="5">
        <v>1427475</v>
      </c>
      <c r="W13" s="5">
        <v>1609526</v>
      </c>
      <c r="X13" s="5">
        <v>1770393</v>
      </c>
      <c r="Y13" s="5">
        <v>2205375</v>
      </c>
      <c r="Z13" s="5">
        <v>1917657</v>
      </c>
      <c r="AA13" s="5">
        <v>1214906</v>
      </c>
    </row>
    <row r="14" spans="1:27" ht="15" customHeight="1" x14ac:dyDescent="0.45">
      <c r="B14" s="44" t="s">
        <v>206</v>
      </c>
      <c r="C14" s="44" t="s">
        <v>193</v>
      </c>
      <c r="D14" s="2"/>
      <c r="E14" s="2"/>
      <c r="F14" s="2"/>
      <c r="G14" s="2"/>
      <c r="H14" s="2"/>
      <c r="I14" s="2"/>
      <c r="J14" s="2"/>
      <c r="K14" s="2"/>
      <c r="L14" s="2"/>
      <c r="M14" s="2"/>
      <c r="N14" s="2"/>
      <c r="O14" s="2"/>
      <c r="P14" s="2"/>
      <c r="Q14" s="2"/>
      <c r="R14" s="2"/>
      <c r="S14" s="2"/>
      <c r="T14" s="2">
        <v>153627</v>
      </c>
      <c r="U14" s="2">
        <v>118971</v>
      </c>
      <c r="V14" s="2">
        <v>172645</v>
      </c>
      <c r="W14" s="2">
        <v>68604</v>
      </c>
      <c r="X14" s="2">
        <v>125804</v>
      </c>
      <c r="Y14" s="2">
        <v>197041</v>
      </c>
      <c r="Z14" s="2">
        <v>235526</v>
      </c>
      <c r="AA14" s="2">
        <v>260714</v>
      </c>
    </row>
    <row r="15" spans="1:27" s="68" customFormat="1" ht="15" customHeight="1" x14ac:dyDescent="0.45">
      <c r="B15" s="67" t="s">
        <v>207</v>
      </c>
      <c r="C15" s="67" t="s">
        <v>194</v>
      </c>
      <c r="D15" s="5"/>
      <c r="E15" s="5"/>
      <c r="F15" s="5"/>
      <c r="G15" s="5"/>
      <c r="H15" s="5"/>
      <c r="I15" s="5"/>
      <c r="J15" s="5"/>
      <c r="K15" s="5"/>
      <c r="L15" s="5"/>
      <c r="M15" s="5"/>
      <c r="N15" s="5"/>
      <c r="O15" s="5"/>
      <c r="P15" s="5"/>
      <c r="Q15" s="5"/>
      <c r="R15" s="5"/>
      <c r="S15" s="5"/>
      <c r="T15" s="5">
        <v>1172746</v>
      </c>
      <c r="U15" s="5">
        <v>1472255</v>
      </c>
      <c r="V15" s="5">
        <v>1600120</v>
      </c>
      <c r="W15" s="5">
        <v>1678130</v>
      </c>
      <c r="X15" s="5">
        <v>1896197</v>
      </c>
      <c r="Y15" s="5">
        <v>2402416</v>
      </c>
      <c r="Z15" s="5">
        <v>2153183</v>
      </c>
      <c r="AA15" s="5">
        <v>1475620</v>
      </c>
    </row>
    <row r="16" spans="1:27" ht="15" customHeight="1" x14ac:dyDescent="0.45">
      <c r="B16" s="44" t="s">
        <v>208</v>
      </c>
      <c r="C16" s="44" t="s">
        <v>195</v>
      </c>
      <c r="D16" s="2"/>
      <c r="E16" s="2"/>
      <c r="F16" s="2"/>
      <c r="G16" s="2"/>
      <c r="H16" s="2"/>
      <c r="I16" s="2"/>
      <c r="J16" s="2"/>
      <c r="K16" s="2"/>
      <c r="L16" s="2"/>
      <c r="M16" s="2"/>
      <c r="N16" s="2"/>
      <c r="O16" s="2"/>
      <c r="P16" s="2"/>
      <c r="Q16" s="2"/>
      <c r="R16" s="2"/>
      <c r="S16" s="2"/>
      <c r="T16" s="2">
        <v>1357559</v>
      </c>
      <c r="U16" s="2">
        <v>1581527</v>
      </c>
      <c r="V16" s="2">
        <v>1807151</v>
      </c>
      <c r="W16" s="2">
        <v>1918711</v>
      </c>
      <c r="X16" s="2">
        <v>1856015</v>
      </c>
      <c r="Y16" s="2">
        <v>1750864</v>
      </c>
      <c r="Z16" s="2">
        <v>1693909</v>
      </c>
      <c r="AA16" s="2">
        <v>2097599</v>
      </c>
    </row>
    <row r="17" spans="1:27" s="68" customFormat="1" ht="15" customHeight="1" thickBot="1" x14ac:dyDescent="0.45">
      <c r="B17" s="86" t="s">
        <v>196</v>
      </c>
      <c r="C17" s="100" t="s">
        <v>209</v>
      </c>
      <c r="D17" s="101"/>
      <c r="E17" s="101"/>
      <c r="F17" s="101"/>
      <c r="G17" s="101"/>
      <c r="H17" s="101"/>
      <c r="I17" s="101"/>
      <c r="J17" s="101"/>
      <c r="K17" s="101"/>
      <c r="L17" s="101"/>
      <c r="M17" s="101"/>
      <c r="N17" s="101"/>
      <c r="O17" s="101"/>
      <c r="P17" s="101"/>
      <c r="Q17" s="101"/>
      <c r="R17" s="101"/>
      <c r="S17" s="101"/>
      <c r="T17" s="101">
        <v>-184813</v>
      </c>
      <c r="U17" s="101">
        <v>-109272</v>
      </c>
      <c r="V17" s="101">
        <v>-207031</v>
      </c>
      <c r="W17" s="101">
        <v>-240581</v>
      </c>
      <c r="X17" s="101">
        <v>40182</v>
      </c>
      <c r="Y17" s="101">
        <v>651552</v>
      </c>
      <c r="Z17" s="101">
        <v>459274</v>
      </c>
      <c r="AA17" s="101">
        <v>-621979</v>
      </c>
    </row>
    <row r="18" spans="1:27" ht="15" customHeight="1" thickTop="1" x14ac:dyDescent="0.45"/>
    <row r="20" spans="1:27" ht="15" customHeight="1" x14ac:dyDescent="0.5">
      <c r="B20" s="64"/>
      <c r="C20" s="62" t="s">
        <v>391</v>
      </c>
      <c r="D20" s="62"/>
      <c r="E20" s="64"/>
      <c r="F20" s="64"/>
      <c r="G20" s="64"/>
      <c r="H20" s="64"/>
      <c r="I20" s="64"/>
      <c r="J20" s="64"/>
      <c r="K20" s="64"/>
      <c r="L20" s="64"/>
      <c r="M20" s="64"/>
      <c r="N20" s="64"/>
      <c r="O20" s="64"/>
      <c r="P20" s="64"/>
      <c r="Q20" s="64"/>
      <c r="R20" s="64"/>
      <c r="S20" s="64"/>
      <c r="T20" s="64"/>
      <c r="U20" s="64"/>
      <c r="V20" s="64"/>
      <c r="W20" s="64"/>
      <c r="X20" s="64"/>
      <c r="Y20" s="64"/>
      <c r="Z20" s="64"/>
      <c r="AA20" s="64"/>
    </row>
    <row r="21" spans="1:27" ht="15" customHeight="1" x14ac:dyDescent="0.5">
      <c r="B21" s="64"/>
      <c r="C21" s="62" t="s">
        <v>392</v>
      </c>
      <c r="D21" s="62"/>
      <c r="E21" s="64"/>
      <c r="F21" s="64"/>
      <c r="G21" s="64"/>
      <c r="H21" s="64"/>
      <c r="I21" s="64"/>
      <c r="J21" s="64"/>
      <c r="K21" s="64"/>
      <c r="L21" s="64"/>
      <c r="M21" s="64"/>
      <c r="N21" s="64"/>
      <c r="O21" s="64"/>
      <c r="P21" s="64"/>
      <c r="Q21" s="64"/>
      <c r="R21" s="64"/>
      <c r="S21" s="64"/>
      <c r="T21" s="64"/>
      <c r="U21" s="64"/>
      <c r="V21" s="64"/>
      <c r="W21" s="64"/>
      <c r="X21" s="64"/>
      <c r="Y21" s="64"/>
      <c r="Z21" s="64"/>
      <c r="AA21" s="64"/>
    </row>
    <row r="22" spans="1:27" s="96" customFormat="1" ht="15" customHeight="1" thickBot="1" x14ac:dyDescent="0.5">
      <c r="B22" s="79"/>
      <c r="C22" s="95" t="s">
        <v>393</v>
      </c>
      <c r="D22" s="99">
        <v>1999</v>
      </c>
      <c r="E22" s="99">
        <f t="shared" ref="E22" si="1">+D22+1</f>
        <v>2000</v>
      </c>
      <c r="F22" s="99">
        <f t="shared" ref="F22" si="2">+E22+1</f>
        <v>2001</v>
      </c>
      <c r="G22" s="99">
        <f t="shared" ref="G22" si="3">+F22+1</f>
        <v>2002</v>
      </c>
      <c r="H22" s="99">
        <f t="shared" ref="H22" si="4">+G22+1</f>
        <v>2003</v>
      </c>
      <c r="I22" s="99">
        <f t="shared" ref="I22" si="5">+H22+1</f>
        <v>2004</v>
      </c>
      <c r="J22" s="99">
        <f t="shared" ref="J22" si="6">+I22+1</f>
        <v>2005</v>
      </c>
      <c r="K22" s="99">
        <f t="shared" ref="K22" si="7">+J22+1</f>
        <v>2006</v>
      </c>
      <c r="L22" s="99">
        <f t="shared" ref="L22" si="8">+K22+1</f>
        <v>2007</v>
      </c>
      <c r="M22" s="99">
        <f t="shared" ref="M22" si="9">+L22+1</f>
        <v>2008</v>
      </c>
      <c r="N22" s="99">
        <f t="shared" ref="N22" si="10">+M22+1</f>
        <v>2009</v>
      </c>
      <c r="O22" s="99">
        <f t="shared" ref="O22" si="11">+N22+1</f>
        <v>2010</v>
      </c>
      <c r="P22" s="99">
        <f t="shared" ref="P22" si="12">+O22+1</f>
        <v>2011</v>
      </c>
      <c r="Q22" s="99">
        <f t="shared" ref="Q22" si="13">+P22+1</f>
        <v>2012</v>
      </c>
      <c r="R22" s="99">
        <f t="shared" ref="R22" si="14">+Q22+1</f>
        <v>2013</v>
      </c>
      <c r="S22" s="99">
        <f t="shared" ref="S22" si="15">+R22+1</f>
        <v>2014</v>
      </c>
      <c r="T22" s="99">
        <f t="shared" ref="T22" si="16">+S22+1</f>
        <v>2015</v>
      </c>
      <c r="U22" s="99">
        <f t="shared" ref="U22" si="17">+T22+1</f>
        <v>2016</v>
      </c>
      <c r="V22" s="99">
        <v>2017</v>
      </c>
      <c r="W22" s="99">
        <v>2018</v>
      </c>
      <c r="X22" s="99">
        <f>W22+1</f>
        <v>2019</v>
      </c>
      <c r="Y22" s="99">
        <f>X22+1</f>
        <v>2020</v>
      </c>
      <c r="Z22" s="99">
        <f>Y22+1</f>
        <v>2021</v>
      </c>
      <c r="AA22" s="99">
        <f>Z22+1</f>
        <v>2022</v>
      </c>
    </row>
    <row r="23" spans="1:27" ht="15" customHeight="1" thickTop="1" x14ac:dyDescent="0.5">
      <c r="A23" s="68"/>
      <c r="B23" s="96" t="s">
        <v>0</v>
      </c>
      <c r="C23" s="96" t="s">
        <v>1</v>
      </c>
      <c r="D23" s="67"/>
      <c r="E23" s="64"/>
      <c r="F23" s="64"/>
      <c r="G23" s="64"/>
      <c r="H23" s="64"/>
      <c r="I23" s="64"/>
      <c r="J23" s="64"/>
      <c r="K23" s="64"/>
      <c r="L23" s="64"/>
      <c r="M23" s="64"/>
      <c r="N23" s="64"/>
      <c r="O23" s="64"/>
      <c r="P23" s="64"/>
      <c r="Q23" s="64"/>
      <c r="R23" s="64"/>
      <c r="S23" s="64"/>
      <c r="T23" s="64"/>
      <c r="U23" s="64"/>
      <c r="V23" s="64"/>
      <c r="W23" s="64"/>
      <c r="X23" s="64"/>
      <c r="Y23" s="64"/>
      <c r="Z23" s="64"/>
      <c r="AA23" s="64"/>
    </row>
    <row r="24" spans="1:27" ht="15" customHeight="1" x14ac:dyDescent="0.45">
      <c r="B24" s="67" t="s">
        <v>188</v>
      </c>
      <c r="C24" s="67" t="s">
        <v>197</v>
      </c>
      <c r="D24" s="5"/>
      <c r="E24" s="5"/>
      <c r="F24" s="5"/>
      <c r="G24" s="5"/>
      <c r="H24" s="5"/>
      <c r="I24" s="5"/>
      <c r="J24" s="5"/>
      <c r="K24" s="5"/>
      <c r="L24" s="5"/>
      <c r="M24" s="5"/>
      <c r="N24" s="5"/>
      <c r="O24" s="5"/>
      <c r="P24" s="5"/>
      <c r="Q24" s="5"/>
      <c r="R24" s="5"/>
      <c r="S24" s="5"/>
      <c r="T24" s="5"/>
      <c r="U24" s="6">
        <f t="shared" ref="U24:AA24" si="18">(U7/T7-1)*100</f>
        <v>8.7174394390756795</v>
      </c>
      <c r="V24" s="6">
        <f t="shared" si="18"/>
        <v>7.7076465429947616</v>
      </c>
      <c r="W24" s="6">
        <f t="shared" si="18"/>
        <v>7.7494668428047753</v>
      </c>
      <c r="X24" s="6">
        <f t="shared" si="18"/>
        <v>6.4323225676265583</v>
      </c>
      <c r="Y24" s="6">
        <f t="shared" si="18"/>
        <v>8.6063652814520442</v>
      </c>
      <c r="Z24" s="6">
        <f t="shared" si="18"/>
        <v>7.0632235891078254</v>
      </c>
      <c r="AA24" s="6">
        <f t="shared" si="18"/>
        <v>6.3448393678698478</v>
      </c>
    </row>
    <row r="25" spans="1:27" ht="15" customHeight="1" x14ac:dyDescent="0.45">
      <c r="B25" s="44" t="s">
        <v>199</v>
      </c>
      <c r="C25" s="44" t="s">
        <v>189</v>
      </c>
      <c r="D25" s="2"/>
      <c r="E25" s="2"/>
      <c r="F25" s="2"/>
      <c r="G25" s="2"/>
      <c r="H25" s="2"/>
      <c r="I25" s="2"/>
      <c r="J25" s="2"/>
      <c r="K25" s="2"/>
      <c r="L25" s="2"/>
      <c r="M25" s="2"/>
      <c r="N25" s="2"/>
      <c r="O25" s="2"/>
      <c r="P25" s="2"/>
      <c r="Q25" s="2"/>
      <c r="R25" s="2"/>
      <c r="S25" s="2"/>
      <c r="T25" s="2"/>
      <c r="U25" s="3">
        <f t="shared" ref="U25:AA34" si="19">(U8/T8-1)*100</f>
        <v>6.2981081513604487</v>
      </c>
      <c r="V25" s="3">
        <f t="shared" si="19"/>
        <v>-9.217898534039449</v>
      </c>
      <c r="W25" s="3">
        <f t="shared" si="19"/>
        <v>-9.3071200020811151</v>
      </c>
      <c r="X25" s="3">
        <f t="shared" si="19"/>
        <v>40.67571153004954</v>
      </c>
      <c r="Y25" s="3">
        <f t="shared" si="19"/>
        <v>13.770507680583567</v>
      </c>
      <c r="Z25" s="3">
        <f t="shared" si="19"/>
        <v>43.281539130162059</v>
      </c>
      <c r="AA25" s="3">
        <f t="shared" si="19"/>
        <v>17.731553215141748</v>
      </c>
    </row>
    <row r="26" spans="1:27" ht="15" customHeight="1" x14ac:dyDescent="0.45">
      <c r="B26" s="67" t="s">
        <v>190</v>
      </c>
      <c r="C26" s="67" t="s">
        <v>198</v>
      </c>
      <c r="D26" s="5"/>
      <c r="E26" s="5"/>
      <c r="F26" s="5"/>
      <c r="G26" s="5"/>
      <c r="H26" s="5"/>
      <c r="I26" s="5"/>
      <c r="J26" s="5"/>
      <c r="K26" s="5"/>
      <c r="L26" s="5"/>
      <c r="M26" s="5"/>
      <c r="N26" s="5"/>
      <c r="O26" s="5"/>
      <c r="P26" s="5"/>
      <c r="Q26" s="5"/>
      <c r="R26" s="5"/>
      <c r="S26" s="5"/>
      <c r="T26" s="5"/>
      <c r="U26" s="6">
        <f t="shared" si="19"/>
        <v>8.8329168556343198</v>
      </c>
      <c r="V26" s="6">
        <f t="shared" si="19"/>
        <v>8.4967058512993141</v>
      </c>
      <c r="W26" s="6">
        <f t="shared" si="19"/>
        <v>8.4148055543470157</v>
      </c>
      <c r="X26" s="6">
        <f t="shared" si="19"/>
        <v>5.3149139920499966</v>
      </c>
      <c r="Y26" s="6">
        <f t="shared" si="19"/>
        <v>8.3812719061928895</v>
      </c>
      <c r="Z26" s="6">
        <f t="shared" si="19"/>
        <v>5.4060492301775565</v>
      </c>
      <c r="AA26" s="6">
        <f t="shared" si="19"/>
        <v>5.6366277187057001</v>
      </c>
    </row>
    <row r="27" spans="1:27" ht="15" customHeight="1" x14ac:dyDescent="0.45">
      <c r="B27" s="44" t="s">
        <v>201</v>
      </c>
      <c r="C27" s="44" t="s">
        <v>200</v>
      </c>
      <c r="D27" s="2"/>
      <c r="E27" s="2"/>
      <c r="F27" s="2"/>
      <c r="G27" s="2"/>
      <c r="H27" s="2"/>
      <c r="I27" s="2"/>
      <c r="J27" s="2"/>
      <c r="K27" s="2"/>
      <c r="L27" s="2"/>
      <c r="M27" s="2"/>
      <c r="N27" s="2"/>
      <c r="O27" s="2"/>
      <c r="P27" s="2"/>
      <c r="Q27" s="2"/>
      <c r="R27" s="2"/>
      <c r="S27" s="2"/>
      <c r="T27" s="2"/>
      <c r="U27" s="3">
        <f t="shared" si="19"/>
        <v>23.939422198992389</v>
      </c>
      <c r="V27" s="3">
        <f t="shared" si="19"/>
        <v>-21.405798318739542</v>
      </c>
      <c r="W27" s="3">
        <f t="shared" si="19"/>
        <v>-19.535029734140497</v>
      </c>
      <c r="X27" s="3">
        <f t="shared" si="19"/>
        <v>34.082998068654092</v>
      </c>
      <c r="Y27" s="3">
        <f t="shared" si="19"/>
        <v>26.666584121638358</v>
      </c>
      <c r="Z27" s="3">
        <f t="shared" si="19"/>
        <v>-15.826498926370869</v>
      </c>
      <c r="AA27" s="3">
        <f t="shared" si="19"/>
        <v>-10.810936356844515</v>
      </c>
    </row>
    <row r="28" spans="1:27" ht="15" customHeight="1" x14ac:dyDescent="0.45">
      <c r="B28" s="67" t="s">
        <v>191</v>
      </c>
      <c r="C28" s="67" t="s">
        <v>202</v>
      </c>
      <c r="D28" s="5"/>
      <c r="E28" s="5"/>
      <c r="F28" s="5"/>
      <c r="G28" s="5"/>
      <c r="H28" s="5"/>
      <c r="I28" s="5"/>
      <c r="J28" s="5"/>
      <c r="K28" s="5"/>
      <c r="L28" s="5"/>
      <c r="M28" s="5"/>
      <c r="N28" s="5"/>
      <c r="O28" s="5"/>
      <c r="P28" s="5"/>
      <c r="Q28" s="5"/>
      <c r="R28" s="5"/>
      <c r="S28" s="5"/>
      <c r="T28" s="5"/>
      <c r="U28" s="6">
        <f t="shared" si="19"/>
        <v>9.8087891078959331</v>
      </c>
      <c r="V28" s="6">
        <f t="shared" si="19"/>
        <v>6.3164428487677338</v>
      </c>
      <c r="W28" s="6">
        <f t="shared" si="19"/>
        <v>6.9083003096874318</v>
      </c>
      <c r="X28" s="6">
        <f t="shared" si="19"/>
        <v>6.4819863006240874</v>
      </c>
      <c r="Y28" s="6">
        <f t="shared" si="19"/>
        <v>9.3153577142987221</v>
      </c>
      <c r="Z28" s="6">
        <f t="shared" si="19"/>
        <v>4.1492457056583776</v>
      </c>
      <c r="AA28" s="6">
        <f t="shared" si="19"/>
        <v>4.8497882769152012</v>
      </c>
    </row>
    <row r="29" spans="1:27" ht="15" customHeight="1" x14ac:dyDescent="0.45">
      <c r="B29" s="44" t="s">
        <v>204</v>
      </c>
      <c r="C29" s="44" t="s">
        <v>203</v>
      </c>
      <c r="D29" s="2"/>
      <c r="E29" s="2"/>
      <c r="F29" s="2"/>
      <c r="G29" s="2"/>
      <c r="H29" s="2"/>
      <c r="I29" s="2"/>
      <c r="J29" s="2"/>
      <c r="K29" s="2"/>
      <c r="L29" s="2"/>
      <c r="M29" s="2"/>
      <c r="N29" s="2"/>
      <c r="O29" s="2"/>
      <c r="P29" s="2"/>
      <c r="Q29" s="2"/>
      <c r="R29" s="2"/>
      <c r="S29" s="2"/>
      <c r="T29" s="2"/>
      <c r="U29" s="3">
        <f t="shared" si="19"/>
        <v>5.981088490475428</v>
      </c>
      <c r="V29" s="3">
        <f t="shared" si="19"/>
        <v>6.4905241850604867</v>
      </c>
      <c r="W29" s="3">
        <f t="shared" si="19"/>
        <v>5.7000253278464585</v>
      </c>
      <c r="X29" s="3">
        <f t="shared" si="19"/>
        <v>5.7073963684340034</v>
      </c>
      <c r="Y29" s="3">
        <f t="shared" si="19"/>
        <v>5.8151487348879982</v>
      </c>
      <c r="Z29" s="3">
        <f t="shared" si="19"/>
        <v>8.7941465281174089</v>
      </c>
      <c r="AA29" s="3">
        <f t="shared" si="19"/>
        <v>13.808654718783963</v>
      </c>
    </row>
    <row r="30" spans="1:27" ht="15" customHeight="1" x14ac:dyDescent="0.45">
      <c r="B30" s="67" t="s">
        <v>205</v>
      </c>
      <c r="C30" s="67" t="s">
        <v>192</v>
      </c>
      <c r="D30" s="5"/>
      <c r="E30" s="5"/>
      <c r="F30" s="5"/>
      <c r="G30" s="5"/>
      <c r="H30" s="5"/>
      <c r="I30" s="5"/>
      <c r="J30" s="5"/>
      <c r="K30" s="5"/>
      <c r="L30" s="5"/>
      <c r="M30" s="5"/>
      <c r="N30" s="5"/>
      <c r="O30" s="5"/>
      <c r="P30" s="5"/>
      <c r="Q30" s="5"/>
      <c r="R30" s="5"/>
      <c r="S30" s="5"/>
      <c r="T30" s="5"/>
      <c r="U30" s="6">
        <f t="shared" si="19"/>
        <v>32.789595719440022</v>
      </c>
      <c r="V30" s="6">
        <f t="shared" si="19"/>
        <v>5.4822934432092518</v>
      </c>
      <c r="W30" s="6">
        <f t="shared" si="19"/>
        <v>12.753358202420362</v>
      </c>
      <c r="X30" s="6">
        <f t="shared" si="19"/>
        <v>9.9946816640427159</v>
      </c>
      <c r="Y30" s="6">
        <f t="shared" si="19"/>
        <v>24.569798909055795</v>
      </c>
      <c r="Z30" s="6">
        <f t="shared" si="19"/>
        <v>-13.046216629824858</v>
      </c>
      <c r="AA30" s="6">
        <f t="shared" si="19"/>
        <v>-36.64633456348033</v>
      </c>
    </row>
    <row r="31" spans="1:27" ht="15" customHeight="1" x14ac:dyDescent="0.45">
      <c r="B31" s="44" t="s">
        <v>206</v>
      </c>
      <c r="C31" s="44" t="s">
        <v>193</v>
      </c>
      <c r="D31" s="2"/>
      <c r="E31" s="2"/>
      <c r="F31" s="2"/>
      <c r="G31" s="2"/>
      <c r="H31" s="2"/>
      <c r="I31" s="2"/>
      <c r="J31" s="2"/>
      <c r="K31" s="2"/>
      <c r="L31" s="2"/>
      <c r="M31" s="2"/>
      <c r="N31" s="2"/>
      <c r="O31" s="2"/>
      <c r="P31" s="2"/>
      <c r="Q31" s="2"/>
      <c r="R31" s="2"/>
      <c r="S31" s="2"/>
      <c r="T31" s="2"/>
      <c r="U31" s="3">
        <f t="shared" si="19"/>
        <v>-22.558534632584117</v>
      </c>
      <c r="V31" s="3">
        <f t="shared" si="19"/>
        <v>45.115196140235845</v>
      </c>
      <c r="W31" s="3">
        <f t="shared" si="19"/>
        <v>-60.262967360769217</v>
      </c>
      <c r="X31" s="3">
        <f t="shared" si="19"/>
        <v>83.377062561949742</v>
      </c>
      <c r="Y31" s="3">
        <f t="shared" si="19"/>
        <v>56.625385520333225</v>
      </c>
      <c r="Z31" s="3">
        <f t="shared" si="19"/>
        <v>19.531468070097091</v>
      </c>
      <c r="AA31" s="3">
        <f t="shared" si="19"/>
        <v>10.694360707522744</v>
      </c>
    </row>
    <row r="32" spans="1:27" ht="15" customHeight="1" x14ac:dyDescent="0.45">
      <c r="B32" s="67" t="s">
        <v>207</v>
      </c>
      <c r="C32" s="67" t="s">
        <v>194</v>
      </c>
      <c r="D32" s="5"/>
      <c r="E32" s="5"/>
      <c r="F32" s="5"/>
      <c r="G32" s="5"/>
      <c r="H32" s="5"/>
      <c r="I32" s="5"/>
      <c r="J32" s="5"/>
      <c r="K32" s="5"/>
      <c r="L32" s="5"/>
      <c r="M32" s="5"/>
      <c r="N32" s="5"/>
      <c r="O32" s="5"/>
      <c r="P32" s="5"/>
      <c r="Q32" s="5"/>
      <c r="R32" s="5"/>
      <c r="S32" s="5"/>
      <c r="T32" s="5"/>
      <c r="U32" s="6">
        <f t="shared" si="19"/>
        <v>25.53911929778485</v>
      </c>
      <c r="V32" s="6">
        <f t="shared" si="19"/>
        <v>8.6849764476941935</v>
      </c>
      <c r="W32" s="6">
        <f t="shared" si="19"/>
        <v>4.8752593555483337</v>
      </c>
      <c r="X32" s="6">
        <f t="shared" si="19"/>
        <v>12.994642846501758</v>
      </c>
      <c r="Y32" s="6">
        <f t="shared" si="19"/>
        <v>26.696540496583431</v>
      </c>
      <c r="Z32" s="6">
        <f t="shared" si="19"/>
        <v>-10.374264906660624</v>
      </c>
      <c r="AA32" s="6">
        <f t="shared" si="19"/>
        <v>-31.467970906327981</v>
      </c>
    </row>
    <row r="33" spans="2:27" ht="15" customHeight="1" x14ac:dyDescent="0.45">
      <c r="B33" s="44" t="s">
        <v>208</v>
      </c>
      <c r="C33" s="44" t="s">
        <v>195</v>
      </c>
      <c r="D33" s="2"/>
      <c r="E33" s="2"/>
      <c r="F33" s="2"/>
      <c r="G33" s="2"/>
      <c r="H33" s="2"/>
      <c r="I33" s="2"/>
      <c r="J33" s="2"/>
      <c r="K33" s="2"/>
      <c r="L33" s="2"/>
      <c r="M33" s="2"/>
      <c r="N33" s="2"/>
      <c r="O33" s="2"/>
      <c r="P33" s="2"/>
      <c r="Q33" s="2"/>
      <c r="R33" s="2"/>
      <c r="S33" s="2"/>
      <c r="T33" s="2"/>
      <c r="U33" s="3">
        <f t="shared" si="19"/>
        <v>16.497846502435621</v>
      </c>
      <c r="V33" s="3">
        <f t="shared" si="19"/>
        <v>14.266212337822882</v>
      </c>
      <c r="W33" s="3">
        <f t="shared" si="19"/>
        <v>6.1732528161730915</v>
      </c>
      <c r="X33" s="3">
        <f t="shared" si="19"/>
        <v>-3.2676103905173837</v>
      </c>
      <c r="Y33" s="3">
        <f t="shared" si="19"/>
        <v>-5.6654175747502089</v>
      </c>
      <c r="Z33" s="3">
        <f t="shared" si="19"/>
        <v>-3.252965393085927</v>
      </c>
      <c r="AA33" s="3">
        <f t="shared" si="19"/>
        <v>23.831858736213096</v>
      </c>
    </row>
    <row r="34" spans="2:27" s="68" customFormat="1" ht="15" customHeight="1" thickBot="1" x14ac:dyDescent="0.5">
      <c r="B34" s="99" t="s">
        <v>196</v>
      </c>
      <c r="C34" s="119" t="s">
        <v>209</v>
      </c>
      <c r="D34" s="101"/>
      <c r="E34" s="101"/>
      <c r="F34" s="101"/>
      <c r="G34" s="101"/>
      <c r="H34" s="101"/>
      <c r="I34" s="101"/>
      <c r="J34" s="101"/>
      <c r="K34" s="101"/>
      <c r="L34" s="101"/>
      <c r="M34" s="101"/>
      <c r="N34" s="101"/>
      <c r="O34" s="101"/>
      <c r="P34" s="101"/>
      <c r="Q34" s="101"/>
      <c r="R34" s="101"/>
      <c r="S34" s="101"/>
      <c r="T34" s="101"/>
      <c r="U34" s="102">
        <f t="shared" si="19"/>
        <v>-40.874289146326284</v>
      </c>
      <c r="V34" s="102">
        <f t="shared" si="19"/>
        <v>89.463906581740972</v>
      </c>
      <c r="W34" s="102">
        <f t="shared" si="19"/>
        <v>16.205302587535208</v>
      </c>
      <c r="X34" s="102">
        <f t="shared" si="19"/>
        <v>-116.7020670792789</v>
      </c>
      <c r="Y34" s="102">
        <f t="shared" si="19"/>
        <v>1521.5021651485738</v>
      </c>
      <c r="Z34" s="102">
        <f t="shared" si="19"/>
        <v>-29.510768135160358</v>
      </c>
      <c r="AA34" s="102">
        <f t="shared" si="19"/>
        <v>-235.42656453446091</v>
      </c>
    </row>
    <row r="35" spans="2:27" ht="8.25" customHeight="1" thickTop="1" x14ac:dyDescent="0.45">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row>
    <row r="36" spans="2:27" ht="8.25" customHeight="1" thickBot="1" x14ac:dyDescent="0.5">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row r="37" spans="2:27" ht="15" customHeight="1" thickTop="1" x14ac:dyDescent="0.45">
      <c r="B37" s="104" t="str">
        <f>Synthèse!$B$57</f>
        <v>Source : Institut National de la Statistique et de la Démographie, Burkina Faso</v>
      </c>
      <c r="C37" s="44"/>
      <c r="D37" s="44"/>
      <c r="E37" s="44"/>
      <c r="F37" s="44"/>
      <c r="G37" s="44"/>
      <c r="H37" s="44"/>
      <c r="I37" s="44"/>
      <c r="J37" s="44"/>
      <c r="K37" s="44"/>
      <c r="L37" s="44"/>
      <c r="M37" s="44"/>
      <c r="N37" s="44"/>
      <c r="O37" s="44"/>
      <c r="P37" s="44"/>
      <c r="Q37" s="44"/>
      <c r="R37" s="44"/>
      <c r="S37" s="44"/>
      <c r="T37" s="44"/>
      <c r="U37" s="44"/>
      <c r="V37" s="44"/>
      <c r="W37" s="44"/>
      <c r="X37" s="104"/>
      <c r="Y37" s="44"/>
      <c r="Z37" s="44"/>
      <c r="AA37" s="44"/>
    </row>
    <row r="38" spans="2:27" ht="15" customHeight="1" thickBot="1" x14ac:dyDescent="0.5">
      <c r="B38" s="201">
        <f>Synthèse!$B$58</f>
        <v>45483</v>
      </c>
      <c r="C38" s="201"/>
      <c r="D38" s="85"/>
      <c r="E38" s="85"/>
      <c r="F38" s="85"/>
      <c r="G38" s="85"/>
      <c r="H38" s="85"/>
      <c r="I38" s="85"/>
      <c r="J38" s="85"/>
      <c r="K38" s="85"/>
      <c r="L38" s="85"/>
      <c r="M38" s="85"/>
      <c r="N38" s="85"/>
      <c r="O38" s="85"/>
      <c r="P38" s="85"/>
      <c r="Q38" s="85"/>
      <c r="R38" s="85"/>
      <c r="S38" s="85"/>
      <c r="T38" s="85"/>
      <c r="U38" s="85"/>
      <c r="V38" s="85"/>
      <c r="W38" s="85"/>
      <c r="X38" s="89"/>
      <c r="Y38" s="85"/>
      <c r="Z38" s="85"/>
      <c r="AA38" s="85"/>
    </row>
  </sheetData>
  <mergeCells count="1">
    <mergeCell ref="B38:C38"/>
  </mergeCells>
  <hyperlinks>
    <hyperlink ref="A1" location="Sommaire!B2" display="Sommaire" xr:uid="{70063046-5CED-4F18-B83F-7C512CE1A1D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4"/>
  <dimension ref="A1:AA26"/>
  <sheetViews>
    <sheetView showGridLines="0" zoomScale="85" zoomScaleNormal="85" workbookViewId="0">
      <pane xSplit="3" ySplit="5" topLeftCell="L6" activePane="bottomRight" state="frozen"/>
      <selection pane="topRight" activeCell="D1" sqref="D1"/>
      <selection pane="bottomLeft" activeCell="A5" sqref="A5"/>
      <selection pane="bottomRight" activeCell="AA7" sqref="AA7"/>
    </sheetView>
  </sheetViews>
  <sheetFormatPr baseColWidth="10" defaultColWidth="8.71875" defaultRowHeight="15" customHeight="1" x14ac:dyDescent="0.45"/>
  <cols>
    <col min="1" max="1" width="8.71875" style="45"/>
    <col min="2" max="2" width="10.38671875" style="45" customWidth="1"/>
    <col min="3" max="3" width="42.38671875" style="45" bestFit="1" customWidth="1"/>
    <col min="4" max="19" width="12.38671875" style="45" bestFit="1" customWidth="1"/>
    <col min="20" max="20" width="10.109375" style="45" bestFit="1" customWidth="1"/>
    <col min="21"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394</v>
      </c>
      <c r="D3" s="64"/>
      <c r="E3" s="64"/>
      <c r="F3" s="64"/>
      <c r="G3" s="64"/>
      <c r="H3" s="64"/>
      <c r="I3" s="64"/>
      <c r="J3" s="64"/>
      <c r="K3" s="64"/>
      <c r="L3" s="64"/>
      <c r="M3" s="64"/>
      <c r="N3" s="64"/>
      <c r="O3" s="64"/>
      <c r="P3" s="64"/>
      <c r="Q3" s="64"/>
      <c r="R3" s="64"/>
      <c r="S3" s="64"/>
      <c r="T3" s="64"/>
      <c r="U3" s="64"/>
      <c r="V3" s="64"/>
      <c r="W3" s="64"/>
    </row>
    <row r="4" spans="1:27" ht="21" customHeight="1" x14ac:dyDescent="0.5">
      <c r="C4" s="62" t="s">
        <v>395</v>
      </c>
      <c r="D4" s="64"/>
      <c r="E4" s="64"/>
      <c r="F4" s="64"/>
      <c r="G4" s="64"/>
      <c r="H4" s="64"/>
      <c r="I4" s="64"/>
      <c r="J4" s="64"/>
      <c r="K4" s="64"/>
      <c r="L4" s="64"/>
      <c r="M4" s="64"/>
      <c r="N4" s="64"/>
      <c r="O4" s="64"/>
      <c r="P4" s="64"/>
      <c r="Q4" s="64"/>
      <c r="R4" s="64"/>
      <c r="S4" s="64"/>
      <c r="T4" s="64"/>
      <c r="U4" s="64"/>
      <c r="V4" s="64"/>
      <c r="W4" s="64"/>
    </row>
    <row r="5" spans="1:27" s="96" customFormat="1" ht="15" customHeight="1" thickBot="1" x14ac:dyDescent="0.5">
      <c r="B5" s="79"/>
      <c r="C5" s="95" t="s">
        <v>441</v>
      </c>
      <c r="D5" s="99">
        <v>1999</v>
      </c>
      <c r="E5" s="99">
        <f t="shared" ref="E5:U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v>2017</v>
      </c>
      <c r="W5" s="99">
        <v>2018</v>
      </c>
      <c r="X5" s="99">
        <f>W5+1</f>
        <v>2019</v>
      </c>
      <c r="Y5" s="99">
        <f t="shared" ref="Y5:AA5" si="1">X5+1</f>
        <v>2020</v>
      </c>
      <c r="Z5" s="99">
        <f t="shared" si="1"/>
        <v>2021</v>
      </c>
      <c r="AA5" s="99">
        <f t="shared" si="1"/>
        <v>2022</v>
      </c>
    </row>
    <row r="6" spans="1:27" ht="15" customHeight="1" thickTop="1" x14ac:dyDescent="0.5">
      <c r="B6" s="67" t="s">
        <v>0</v>
      </c>
      <c r="C6" s="62" t="s">
        <v>210</v>
      </c>
      <c r="D6" s="64"/>
      <c r="E6" s="64"/>
      <c r="F6" s="64"/>
      <c r="G6" s="64"/>
      <c r="H6" s="64"/>
      <c r="I6" s="64"/>
      <c r="J6" s="64"/>
      <c r="K6" s="64"/>
      <c r="L6" s="64"/>
      <c r="M6" s="64"/>
      <c r="N6" s="64"/>
      <c r="O6" s="64"/>
      <c r="P6" s="64"/>
      <c r="Q6" s="64"/>
      <c r="R6" s="64"/>
      <c r="S6" s="64"/>
      <c r="T6" s="64"/>
      <c r="U6" s="64"/>
      <c r="V6" s="64"/>
      <c r="W6" s="64"/>
    </row>
    <row r="7" spans="1:27" s="68" customFormat="1" ht="15" customHeight="1" x14ac:dyDescent="0.45">
      <c r="B7" s="67"/>
      <c r="C7" s="67" t="s">
        <v>211</v>
      </c>
      <c r="D7" s="5"/>
      <c r="E7" s="5"/>
      <c r="F7" s="5"/>
      <c r="G7" s="5"/>
      <c r="H7" s="5"/>
      <c r="I7" s="5"/>
      <c r="J7" s="5"/>
      <c r="K7" s="5"/>
      <c r="L7" s="5"/>
      <c r="M7" s="5"/>
      <c r="N7" s="5"/>
      <c r="O7" s="5"/>
      <c r="P7" s="5"/>
      <c r="Q7" s="5"/>
      <c r="R7" s="5"/>
      <c r="S7" s="5"/>
      <c r="T7" s="5">
        <v>-480850</v>
      </c>
      <c r="U7" s="5">
        <v>-460965</v>
      </c>
      <c r="V7" s="5">
        <v>-521295</v>
      </c>
      <c r="W7" s="5">
        <v>-391685</v>
      </c>
      <c r="X7" s="5">
        <v>-177853</v>
      </c>
      <c r="Y7" s="5">
        <v>287087</v>
      </c>
      <c r="Z7" s="5">
        <v>346669</v>
      </c>
      <c r="AA7" s="5">
        <v>-590508</v>
      </c>
    </row>
    <row r="8" spans="1:27" ht="15" customHeight="1" x14ac:dyDescent="0.45">
      <c r="B8" s="44"/>
      <c r="C8" s="44" t="s">
        <v>212</v>
      </c>
      <c r="D8" s="2"/>
      <c r="E8" s="2"/>
      <c r="F8" s="2"/>
      <c r="G8" s="2"/>
      <c r="H8" s="2"/>
      <c r="I8" s="2"/>
      <c r="J8" s="2"/>
      <c r="K8" s="2"/>
      <c r="L8" s="2"/>
      <c r="M8" s="2"/>
      <c r="N8" s="2"/>
      <c r="O8" s="2"/>
      <c r="P8" s="2"/>
      <c r="Q8" s="2"/>
      <c r="R8" s="2"/>
      <c r="S8" s="2"/>
      <c r="T8" s="2">
        <v>142410</v>
      </c>
      <c r="U8" s="2">
        <v>232722</v>
      </c>
      <c r="V8" s="2">
        <v>141619</v>
      </c>
      <c r="W8" s="2">
        <v>82500</v>
      </c>
      <c r="X8" s="2">
        <v>92231</v>
      </c>
      <c r="Y8" s="2">
        <v>167424</v>
      </c>
      <c r="Z8" s="2">
        <v>-122921</v>
      </c>
      <c r="AA8" s="2">
        <v>-292185</v>
      </c>
    </row>
    <row r="9" spans="1:27" s="68" customFormat="1" ht="15" customHeight="1" x14ac:dyDescent="0.45">
      <c r="B9" s="67"/>
      <c r="C9" s="67" t="s">
        <v>213</v>
      </c>
      <c r="D9" s="5"/>
      <c r="E9" s="5"/>
      <c r="F9" s="5"/>
      <c r="G9" s="5"/>
      <c r="H9" s="5"/>
      <c r="I9" s="5"/>
      <c r="J9" s="5"/>
      <c r="K9" s="5"/>
      <c r="L9" s="5"/>
      <c r="M9" s="5"/>
      <c r="N9" s="5"/>
      <c r="O9" s="5"/>
      <c r="P9" s="5"/>
      <c r="Q9" s="5"/>
      <c r="R9" s="5"/>
      <c r="S9" s="5"/>
      <c r="T9" s="5">
        <v>-338440</v>
      </c>
      <c r="U9" s="5">
        <v>-228243</v>
      </c>
      <c r="V9" s="5">
        <v>-379676</v>
      </c>
      <c r="W9" s="5">
        <v>-309185</v>
      </c>
      <c r="X9" s="5">
        <v>-85622</v>
      </c>
      <c r="Y9" s="5">
        <v>454511</v>
      </c>
      <c r="Z9" s="5">
        <v>223748</v>
      </c>
      <c r="AA9" s="5">
        <v>-882693</v>
      </c>
    </row>
    <row r="10" spans="1:27" ht="15" customHeight="1" x14ac:dyDescent="0.45">
      <c r="B10" s="44"/>
      <c r="C10" s="44" t="s">
        <v>214</v>
      </c>
      <c r="D10" s="2"/>
      <c r="E10" s="2"/>
      <c r="F10" s="2"/>
      <c r="G10" s="2"/>
      <c r="H10" s="2"/>
      <c r="I10" s="2"/>
      <c r="J10" s="2"/>
      <c r="K10" s="2"/>
      <c r="L10" s="2"/>
      <c r="M10" s="2"/>
      <c r="N10" s="2"/>
      <c r="O10" s="2"/>
      <c r="P10" s="2"/>
      <c r="Q10" s="2"/>
      <c r="R10" s="2"/>
      <c r="S10" s="2"/>
      <c r="T10" s="2">
        <v>153627</v>
      </c>
      <c r="U10" s="2">
        <v>118971</v>
      </c>
      <c r="V10" s="2">
        <v>172645</v>
      </c>
      <c r="W10" s="2">
        <v>68604</v>
      </c>
      <c r="X10" s="2">
        <v>125804</v>
      </c>
      <c r="Y10" s="2">
        <v>197041</v>
      </c>
      <c r="Z10" s="2">
        <v>235526</v>
      </c>
      <c r="AA10" s="2">
        <v>260714</v>
      </c>
    </row>
    <row r="11" spans="1:27" s="68" customFormat="1" ht="15" customHeight="1" thickBot="1" x14ac:dyDescent="0.5">
      <c r="B11" s="99"/>
      <c r="C11" s="99" t="s">
        <v>209</v>
      </c>
      <c r="D11" s="101"/>
      <c r="E11" s="101"/>
      <c r="F11" s="101"/>
      <c r="G11" s="101"/>
      <c r="H11" s="101"/>
      <c r="I11" s="101"/>
      <c r="J11" s="101"/>
      <c r="K11" s="101"/>
      <c r="L11" s="101"/>
      <c r="M11" s="101"/>
      <c r="N11" s="101"/>
      <c r="O11" s="101"/>
      <c r="P11" s="101"/>
      <c r="Q11" s="101"/>
      <c r="R11" s="101"/>
      <c r="S11" s="101"/>
      <c r="T11" s="101">
        <v>-184813</v>
      </c>
      <c r="U11" s="101">
        <v>-109272</v>
      </c>
      <c r="V11" s="101">
        <v>-207031</v>
      </c>
      <c r="W11" s="101">
        <v>-240581</v>
      </c>
      <c r="X11" s="101">
        <v>40182</v>
      </c>
      <c r="Y11" s="101">
        <v>651552</v>
      </c>
      <c r="Z11" s="101">
        <v>459274</v>
      </c>
      <c r="AA11" s="101">
        <v>-621979</v>
      </c>
    </row>
    <row r="12" spans="1:27" ht="15" customHeight="1" thickTop="1" x14ac:dyDescent="0.45"/>
    <row r="14" spans="1:27" ht="15" customHeight="1" x14ac:dyDescent="0.5">
      <c r="B14" s="64"/>
      <c r="C14" s="62" t="s">
        <v>396</v>
      </c>
      <c r="D14" s="62"/>
      <c r="E14" s="64"/>
      <c r="F14" s="64"/>
      <c r="G14" s="64"/>
      <c r="H14" s="64"/>
      <c r="I14" s="64"/>
      <c r="J14" s="64"/>
      <c r="K14" s="64"/>
      <c r="L14" s="64"/>
      <c r="M14" s="64"/>
      <c r="N14" s="64"/>
      <c r="O14" s="64"/>
      <c r="P14" s="64"/>
      <c r="Q14" s="64"/>
      <c r="R14" s="64"/>
      <c r="S14" s="64"/>
      <c r="T14" s="64"/>
      <c r="U14" s="64"/>
      <c r="V14" s="64"/>
      <c r="W14" s="64"/>
      <c r="X14" s="64"/>
      <c r="Y14" s="64"/>
      <c r="Z14" s="64"/>
      <c r="AA14" s="64"/>
    </row>
    <row r="15" spans="1:27" ht="15" customHeight="1" x14ac:dyDescent="0.5">
      <c r="B15" s="64"/>
      <c r="C15" s="62" t="s">
        <v>397</v>
      </c>
      <c r="D15" s="62"/>
      <c r="E15" s="64"/>
      <c r="F15" s="64"/>
      <c r="G15" s="64"/>
      <c r="H15" s="64"/>
      <c r="I15" s="64"/>
      <c r="J15" s="64"/>
      <c r="K15" s="64"/>
      <c r="L15" s="64"/>
      <c r="M15" s="64"/>
      <c r="N15" s="64"/>
      <c r="O15" s="64"/>
      <c r="P15" s="64"/>
      <c r="Q15" s="64"/>
      <c r="R15" s="64"/>
      <c r="S15" s="64"/>
      <c r="T15" s="64"/>
      <c r="U15" s="64"/>
      <c r="V15" s="64"/>
      <c r="W15" s="64"/>
      <c r="X15" s="64"/>
      <c r="Y15" s="64"/>
      <c r="Z15" s="64"/>
      <c r="AA15" s="64"/>
    </row>
    <row r="16" spans="1:27" s="96" customFormat="1" ht="15" customHeight="1" thickBot="1" x14ac:dyDescent="0.5">
      <c r="B16" s="79"/>
      <c r="C16" s="95" t="s">
        <v>398</v>
      </c>
      <c r="D16" s="99">
        <v>1999</v>
      </c>
      <c r="E16" s="99">
        <f t="shared" ref="E16:U16" si="2">+D16+1</f>
        <v>2000</v>
      </c>
      <c r="F16" s="99">
        <f t="shared" si="2"/>
        <v>2001</v>
      </c>
      <c r="G16" s="99">
        <f t="shared" si="2"/>
        <v>2002</v>
      </c>
      <c r="H16" s="99">
        <f t="shared" si="2"/>
        <v>2003</v>
      </c>
      <c r="I16" s="99">
        <f t="shared" si="2"/>
        <v>2004</v>
      </c>
      <c r="J16" s="99">
        <f t="shared" si="2"/>
        <v>2005</v>
      </c>
      <c r="K16" s="99">
        <f t="shared" si="2"/>
        <v>2006</v>
      </c>
      <c r="L16" s="99">
        <f t="shared" si="2"/>
        <v>2007</v>
      </c>
      <c r="M16" s="99">
        <f t="shared" si="2"/>
        <v>2008</v>
      </c>
      <c r="N16" s="99">
        <f t="shared" si="2"/>
        <v>2009</v>
      </c>
      <c r="O16" s="99">
        <f t="shared" si="2"/>
        <v>2010</v>
      </c>
      <c r="P16" s="99">
        <f t="shared" si="2"/>
        <v>2011</v>
      </c>
      <c r="Q16" s="99">
        <f t="shared" si="2"/>
        <v>2012</v>
      </c>
      <c r="R16" s="99">
        <f t="shared" si="2"/>
        <v>2013</v>
      </c>
      <c r="S16" s="99">
        <f t="shared" si="2"/>
        <v>2014</v>
      </c>
      <c r="T16" s="99">
        <f t="shared" si="2"/>
        <v>2015</v>
      </c>
      <c r="U16" s="99">
        <f t="shared" si="2"/>
        <v>2016</v>
      </c>
      <c r="V16" s="99">
        <v>2017</v>
      </c>
      <c r="W16" s="99">
        <v>2018</v>
      </c>
      <c r="X16" s="99">
        <f>W16+1</f>
        <v>2019</v>
      </c>
      <c r="Y16" s="99">
        <f t="shared" ref="Y16:AA16" si="3">X16+1</f>
        <v>2020</v>
      </c>
      <c r="Z16" s="99">
        <f t="shared" si="3"/>
        <v>2021</v>
      </c>
      <c r="AA16" s="99">
        <f t="shared" si="3"/>
        <v>2022</v>
      </c>
    </row>
    <row r="17" spans="1:27" ht="15" customHeight="1" thickTop="1" x14ac:dyDescent="0.5">
      <c r="A17" s="68"/>
      <c r="B17" s="96" t="s">
        <v>0</v>
      </c>
      <c r="C17" s="96" t="s">
        <v>210</v>
      </c>
      <c r="D17" s="67"/>
      <c r="E17" s="64"/>
      <c r="F17" s="64"/>
      <c r="G17" s="64"/>
      <c r="H17" s="64"/>
      <c r="I17" s="64"/>
      <c r="J17" s="64"/>
      <c r="K17" s="64"/>
      <c r="L17" s="64"/>
      <c r="M17" s="64"/>
      <c r="N17" s="64"/>
      <c r="O17" s="64"/>
      <c r="P17" s="64"/>
      <c r="Q17" s="64"/>
      <c r="R17" s="64"/>
      <c r="S17" s="64"/>
      <c r="T17" s="64"/>
      <c r="U17" s="64"/>
      <c r="V17" s="64"/>
      <c r="W17" s="64"/>
      <c r="X17" s="64"/>
      <c r="Y17" s="64"/>
      <c r="Z17" s="64"/>
      <c r="AA17" s="64"/>
    </row>
    <row r="18" spans="1:27" ht="15" customHeight="1" x14ac:dyDescent="0.45">
      <c r="B18" s="67" t="s">
        <v>188</v>
      </c>
      <c r="C18" s="67" t="s">
        <v>211</v>
      </c>
      <c r="D18" s="5"/>
      <c r="E18" s="5"/>
      <c r="F18" s="5"/>
      <c r="G18" s="5"/>
      <c r="H18" s="5"/>
      <c r="I18" s="5"/>
      <c r="J18" s="5"/>
      <c r="K18" s="5"/>
      <c r="L18" s="5"/>
      <c r="M18" s="5"/>
      <c r="N18" s="5"/>
      <c r="O18" s="5"/>
      <c r="P18" s="5"/>
      <c r="Q18" s="5"/>
      <c r="R18" s="5"/>
      <c r="S18" s="5"/>
      <c r="T18" s="5"/>
      <c r="U18" s="6">
        <f t="shared" ref="U18:AA22" si="4">(U7/T7-1)*100</f>
        <v>-4.1353852552771126</v>
      </c>
      <c r="V18" s="6">
        <f t="shared" si="4"/>
        <v>13.087761543718068</v>
      </c>
      <c r="W18" s="6">
        <f t="shared" si="4"/>
        <v>-24.863081364678351</v>
      </c>
      <c r="X18" s="6">
        <f t="shared" si="4"/>
        <v>-54.59284884537319</v>
      </c>
      <c r="Y18" s="6">
        <f t="shared" si="4"/>
        <v>-261.41813745059119</v>
      </c>
      <c r="Z18" s="6">
        <f t="shared" si="4"/>
        <v>20.753987467213776</v>
      </c>
      <c r="AA18" s="6">
        <f t="shared" si="4"/>
        <v>-270.33769965009856</v>
      </c>
    </row>
    <row r="19" spans="1:27" ht="15" customHeight="1" x14ac:dyDescent="0.45">
      <c r="B19" s="44"/>
      <c r="C19" s="44" t="s">
        <v>212</v>
      </c>
      <c r="D19" s="2"/>
      <c r="E19" s="2"/>
      <c r="F19" s="2"/>
      <c r="G19" s="2"/>
      <c r="H19" s="2"/>
      <c r="I19" s="2"/>
      <c r="J19" s="2"/>
      <c r="K19" s="2"/>
      <c r="L19" s="2"/>
      <c r="M19" s="2"/>
      <c r="N19" s="2"/>
      <c r="O19" s="2"/>
      <c r="P19" s="2"/>
      <c r="Q19" s="2"/>
      <c r="R19" s="2"/>
      <c r="S19" s="2"/>
      <c r="T19" s="2"/>
      <c r="U19" s="3">
        <f t="shared" si="4"/>
        <v>63.416894880977459</v>
      </c>
      <c r="V19" s="3">
        <f t="shared" si="4"/>
        <v>-39.146707230085688</v>
      </c>
      <c r="W19" s="3">
        <f t="shared" si="4"/>
        <v>-41.745104823505322</v>
      </c>
      <c r="X19" s="3">
        <f t="shared" si="4"/>
        <v>11.795151515151513</v>
      </c>
      <c r="Y19" s="3">
        <f>(Y8/X8-1)*100</f>
        <v>81.526818531730115</v>
      </c>
      <c r="Z19" s="3">
        <f>(Z8/Y8-1)*100</f>
        <v>-173.41898413608564</v>
      </c>
      <c r="AA19" s="3">
        <f>(AA8/Z8-1)*100</f>
        <v>137.70145052513402</v>
      </c>
    </row>
    <row r="20" spans="1:27" ht="15" customHeight="1" x14ac:dyDescent="0.45">
      <c r="B20" s="67"/>
      <c r="C20" s="67" t="s">
        <v>213</v>
      </c>
      <c r="D20" s="5"/>
      <c r="E20" s="5"/>
      <c r="F20" s="5"/>
      <c r="G20" s="5"/>
      <c r="H20" s="5"/>
      <c r="I20" s="5"/>
      <c r="J20" s="5"/>
      <c r="K20" s="5"/>
      <c r="L20" s="5"/>
      <c r="M20" s="5"/>
      <c r="N20" s="5"/>
      <c r="O20" s="5"/>
      <c r="P20" s="5"/>
      <c r="Q20" s="5"/>
      <c r="R20" s="5"/>
      <c r="S20" s="5"/>
      <c r="T20" s="5"/>
      <c r="U20" s="6">
        <f t="shared" si="4"/>
        <v>-32.560276563054011</v>
      </c>
      <c r="V20" s="6">
        <f t="shared" si="4"/>
        <v>66.347270233917357</v>
      </c>
      <c r="W20" s="6">
        <f t="shared" si="4"/>
        <v>-18.566093195250687</v>
      </c>
      <c r="X20" s="6">
        <f t="shared" si="4"/>
        <v>-72.307194721606805</v>
      </c>
      <c r="Y20" s="6">
        <f t="shared" si="4"/>
        <v>-630.83436499964967</v>
      </c>
      <c r="Z20" s="6">
        <f t="shared" si="4"/>
        <v>-50.771708495503965</v>
      </c>
      <c r="AA20" s="6">
        <f t="shared" si="4"/>
        <v>-494.50319108997621</v>
      </c>
    </row>
    <row r="21" spans="1:27" ht="15" customHeight="1" x14ac:dyDescent="0.45">
      <c r="B21" s="44"/>
      <c r="C21" s="44" t="s">
        <v>214</v>
      </c>
      <c r="D21" s="2"/>
      <c r="E21" s="2"/>
      <c r="F21" s="2"/>
      <c r="G21" s="2"/>
      <c r="H21" s="2"/>
      <c r="I21" s="2"/>
      <c r="J21" s="2"/>
      <c r="K21" s="2"/>
      <c r="L21" s="2"/>
      <c r="M21" s="2"/>
      <c r="N21" s="2"/>
      <c r="O21" s="2"/>
      <c r="P21" s="2"/>
      <c r="Q21" s="2"/>
      <c r="R21" s="2"/>
      <c r="S21" s="2"/>
      <c r="T21" s="2"/>
      <c r="U21" s="3">
        <f t="shared" si="4"/>
        <v>-22.558534632584117</v>
      </c>
      <c r="V21" s="3">
        <f t="shared" si="4"/>
        <v>45.115196140235845</v>
      </c>
      <c r="W21" s="3">
        <f t="shared" si="4"/>
        <v>-60.262967360769217</v>
      </c>
      <c r="X21" s="3">
        <f t="shared" si="4"/>
        <v>83.377062561949742</v>
      </c>
      <c r="Y21" s="3">
        <f t="shared" si="4"/>
        <v>56.625385520333225</v>
      </c>
      <c r="Z21" s="3">
        <f t="shared" si="4"/>
        <v>19.531468070097091</v>
      </c>
      <c r="AA21" s="3">
        <f t="shared" si="4"/>
        <v>10.694360707522744</v>
      </c>
    </row>
    <row r="22" spans="1:27" ht="15" customHeight="1" thickBot="1" x14ac:dyDescent="0.5">
      <c r="B22" s="99"/>
      <c r="C22" s="99" t="s">
        <v>209</v>
      </c>
      <c r="D22" s="101"/>
      <c r="E22" s="101"/>
      <c r="F22" s="101"/>
      <c r="G22" s="101"/>
      <c r="H22" s="101"/>
      <c r="I22" s="101"/>
      <c r="J22" s="101"/>
      <c r="K22" s="101"/>
      <c r="L22" s="101"/>
      <c r="M22" s="101"/>
      <c r="N22" s="101"/>
      <c r="O22" s="101"/>
      <c r="P22" s="101"/>
      <c r="Q22" s="101"/>
      <c r="R22" s="101"/>
      <c r="S22" s="101"/>
      <c r="T22" s="101"/>
      <c r="U22" s="102">
        <f t="shared" si="4"/>
        <v>-40.874289146326284</v>
      </c>
      <c r="V22" s="102">
        <f t="shared" si="4"/>
        <v>89.463906581740972</v>
      </c>
      <c r="W22" s="102">
        <f t="shared" si="4"/>
        <v>16.205302587535208</v>
      </c>
      <c r="X22" s="102">
        <f t="shared" si="4"/>
        <v>-116.7020670792789</v>
      </c>
      <c r="Y22" s="102">
        <f t="shared" si="4"/>
        <v>1521.5021651485738</v>
      </c>
      <c r="Z22" s="102">
        <f t="shared" si="4"/>
        <v>-29.510768135160358</v>
      </c>
      <c r="AA22" s="102">
        <f t="shared" si="4"/>
        <v>-235.42656453446091</v>
      </c>
    </row>
    <row r="23" spans="1:27" ht="8.25" customHeight="1" thickTop="1" x14ac:dyDescent="0.45"/>
    <row r="24" spans="1:27" ht="8.25" customHeight="1" thickBot="1" x14ac:dyDescent="0.5">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row>
    <row r="25" spans="1:27" ht="15" customHeight="1" thickTop="1" x14ac:dyDescent="0.45">
      <c r="B25" s="104" t="str">
        <f>Synthèse!$B$57</f>
        <v>Source : Institut National de la Statistique et de la Démographie, Burkina Faso</v>
      </c>
      <c r="C25" s="44"/>
      <c r="D25" s="44"/>
      <c r="E25" s="44"/>
      <c r="F25" s="44"/>
      <c r="G25" s="44"/>
      <c r="H25" s="44"/>
      <c r="I25" s="44"/>
      <c r="J25" s="44"/>
      <c r="K25" s="44"/>
      <c r="L25" s="44"/>
      <c r="M25" s="44"/>
      <c r="N25" s="44"/>
      <c r="O25" s="44"/>
      <c r="P25" s="44"/>
      <c r="Q25" s="44"/>
      <c r="R25" s="44"/>
      <c r="S25" s="44"/>
      <c r="T25" s="44"/>
      <c r="U25" s="44"/>
      <c r="V25" s="44"/>
      <c r="W25" s="44"/>
      <c r="X25" s="104"/>
      <c r="Y25" s="44"/>
      <c r="Z25" s="44"/>
      <c r="AA25" s="44"/>
    </row>
    <row r="26" spans="1:27" ht="15" customHeight="1" thickBot="1" x14ac:dyDescent="0.5">
      <c r="B26" s="201">
        <f>Synthèse!$B$58</f>
        <v>45483</v>
      </c>
      <c r="C26" s="201"/>
      <c r="D26" s="85"/>
      <c r="E26" s="85"/>
      <c r="F26" s="85"/>
      <c r="G26" s="85"/>
      <c r="H26" s="85"/>
      <c r="I26" s="85"/>
      <c r="J26" s="85"/>
      <c r="K26" s="85"/>
      <c r="L26" s="85"/>
      <c r="M26" s="85"/>
      <c r="N26" s="85"/>
      <c r="O26" s="85"/>
      <c r="P26" s="85"/>
      <c r="Q26" s="85"/>
      <c r="R26" s="85"/>
      <c r="S26" s="85"/>
      <c r="T26" s="85"/>
      <c r="U26" s="85"/>
      <c r="V26" s="85"/>
      <c r="W26" s="85"/>
      <c r="X26" s="89"/>
      <c r="Y26" s="85"/>
      <c r="Z26" s="85"/>
      <c r="AA26" s="85"/>
    </row>
  </sheetData>
  <mergeCells count="1">
    <mergeCell ref="B26:C26"/>
  </mergeCells>
  <hyperlinks>
    <hyperlink ref="A1" location="Sommaire!B2" display="Sommaire" xr:uid="{534C01A7-E632-4A21-A9B4-9630775A697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5"/>
  <dimension ref="A1:AA78"/>
  <sheetViews>
    <sheetView showGridLines="0" workbookViewId="0">
      <pane xSplit="3" ySplit="4" topLeftCell="P5" activePane="bottomRight" state="frozen"/>
      <selection pane="topRight" activeCell="D1" sqref="D1"/>
      <selection pane="bottomLeft" activeCell="A5" sqref="A5"/>
      <selection pane="bottomRight" activeCell="AA6" sqref="AA6"/>
    </sheetView>
  </sheetViews>
  <sheetFormatPr baseColWidth="10" defaultColWidth="11.38671875" defaultRowHeight="15" customHeight="1" x14ac:dyDescent="0.45"/>
  <cols>
    <col min="1" max="1" width="11.38671875" style="45"/>
    <col min="2" max="2" width="8.109375" style="45" customWidth="1"/>
    <col min="3" max="3" width="43.5546875" style="45" customWidth="1"/>
    <col min="4" max="27" width="10.27734375" style="45" customWidth="1"/>
    <col min="28" max="16384" width="11.386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399</v>
      </c>
      <c r="D3" s="64"/>
      <c r="E3" s="64"/>
      <c r="F3" s="64"/>
      <c r="G3" s="64"/>
      <c r="H3" s="64"/>
      <c r="I3" s="64"/>
      <c r="J3" s="64"/>
      <c r="K3" s="64"/>
      <c r="L3" s="64"/>
      <c r="M3" s="64"/>
      <c r="N3" s="64"/>
      <c r="O3" s="64"/>
      <c r="P3" s="64"/>
      <c r="Q3" s="64"/>
      <c r="R3" s="64"/>
      <c r="S3" s="64"/>
      <c r="T3" s="64"/>
      <c r="U3" s="64"/>
      <c r="V3" s="64"/>
    </row>
    <row r="4" spans="1:27" s="96" customFormat="1" ht="15" customHeight="1" thickBot="1" x14ac:dyDescent="0.5">
      <c r="B4" s="79"/>
      <c r="C4" s="99" t="s">
        <v>400</v>
      </c>
      <c r="D4" s="99">
        <v>1999</v>
      </c>
      <c r="E4" s="99">
        <f t="shared" ref="E4:X4" si="0">+D4+1</f>
        <v>2000</v>
      </c>
      <c r="F4" s="99">
        <f t="shared" si="0"/>
        <v>2001</v>
      </c>
      <c r="G4" s="99">
        <f t="shared" si="0"/>
        <v>2002</v>
      </c>
      <c r="H4" s="99">
        <f t="shared" si="0"/>
        <v>2003</v>
      </c>
      <c r="I4" s="99">
        <f t="shared" si="0"/>
        <v>2004</v>
      </c>
      <c r="J4" s="99">
        <f t="shared" si="0"/>
        <v>2005</v>
      </c>
      <c r="K4" s="99">
        <f t="shared" si="0"/>
        <v>2006</v>
      </c>
      <c r="L4" s="99">
        <f t="shared" si="0"/>
        <v>2007</v>
      </c>
      <c r="M4" s="99">
        <f t="shared" si="0"/>
        <v>2008</v>
      </c>
      <c r="N4" s="99">
        <f t="shared" si="0"/>
        <v>2009</v>
      </c>
      <c r="O4" s="99">
        <f t="shared" si="0"/>
        <v>2010</v>
      </c>
      <c r="P4" s="99">
        <f t="shared" si="0"/>
        <v>2011</v>
      </c>
      <c r="Q4" s="99">
        <f t="shared" si="0"/>
        <v>2012</v>
      </c>
      <c r="R4" s="99">
        <f t="shared" si="0"/>
        <v>2013</v>
      </c>
      <c r="S4" s="99">
        <f t="shared" si="0"/>
        <v>2014</v>
      </c>
      <c r="T4" s="99">
        <f t="shared" si="0"/>
        <v>2015</v>
      </c>
      <c r="U4" s="99">
        <f t="shared" si="0"/>
        <v>2016</v>
      </c>
      <c r="V4" s="99">
        <f t="shared" si="0"/>
        <v>2017</v>
      </c>
      <c r="W4" s="99">
        <f t="shared" si="0"/>
        <v>2018</v>
      </c>
      <c r="X4" s="99">
        <f t="shared" si="0"/>
        <v>2019</v>
      </c>
      <c r="Y4" s="99">
        <f t="shared" ref="Y4:AA4" si="1">+X4+1</f>
        <v>2020</v>
      </c>
      <c r="Z4" s="99">
        <f t="shared" si="1"/>
        <v>2021</v>
      </c>
      <c r="AA4" s="99">
        <f t="shared" si="1"/>
        <v>2022</v>
      </c>
    </row>
    <row r="5" spans="1:27" ht="15" customHeight="1" thickTop="1" x14ac:dyDescent="0.45">
      <c r="B5" s="67" t="s">
        <v>0</v>
      </c>
      <c r="C5" s="67" t="s">
        <v>1</v>
      </c>
      <c r="D5" s="25"/>
      <c r="E5" s="25"/>
      <c r="F5" s="25"/>
      <c r="G5" s="25"/>
      <c r="H5" s="25"/>
      <c r="I5" s="25"/>
      <c r="J5" s="25"/>
      <c r="K5" s="25"/>
      <c r="L5" s="25"/>
      <c r="M5" s="25"/>
      <c r="N5" s="25"/>
      <c r="O5" s="25"/>
      <c r="P5" s="25"/>
      <c r="Q5" s="25"/>
      <c r="R5" s="25"/>
      <c r="S5" s="25"/>
      <c r="T5" s="25"/>
      <c r="U5" s="25"/>
      <c r="V5" s="25"/>
      <c r="W5" s="25"/>
      <c r="X5" s="25"/>
      <c r="Y5" s="25"/>
      <c r="Z5" s="25"/>
      <c r="AA5" s="25"/>
    </row>
    <row r="6" spans="1:27" ht="15" customHeight="1" x14ac:dyDescent="0.45">
      <c r="B6" s="44" t="s">
        <v>47</v>
      </c>
      <c r="C6" s="4" t="s">
        <v>48</v>
      </c>
      <c r="D6" s="5">
        <v>5415063.7834001556</v>
      </c>
      <c r="E6" s="5">
        <v>5544023.1402154425</v>
      </c>
      <c r="F6" s="5">
        <v>5675930.0261999657</v>
      </c>
      <c r="G6" s="5">
        <v>5810210.5399935618</v>
      </c>
      <c r="H6" s="5">
        <v>5949886.7803893974</v>
      </c>
      <c r="I6" s="5">
        <v>6091652.887120693</v>
      </c>
      <c r="J6" s="5">
        <v>6237805.629846219</v>
      </c>
      <c r="K6" s="5">
        <v>6432015.72203115</v>
      </c>
      <c r="L6" s="5">
        <v>6558852.2514632363</v>
      </c>
      <c r="M6" s="5">
        <v>6701561.4844098873</v>
      </c>
      <c r="N6" s="5">
        <v>6858587.2208073717</v>
      </c>
      <c r="O6" s="5">
        <v>7009428.040423207</v>
      </c>
      <c r="P6" s="5">
        <v>7165077.9195017675</v>
      </c>
      <c r="Q6" s="5">
        <v>7323313.6113566626</v>
      </c>
      <c r="R6" s="5">
        <v>7486466.2226233128</v>
      </c>
      <c r="S6" s="5">
        <v>7702413.9337443048</v>
      </c>
      <c r="T6" s="5">
        <v>7871831</v>
      </c>
      <c r="U6" s="5">
        <v>8048632</v>
      </c>
      <c r="V6" s="5">
        <v>8224076</v>
      </c>
      <c r="W6" s="5">
        <v>9022509</v>
      </c>
      <c r="X6" s="5">
        <v>9220418</v>
      </c>
      <c r="Y6" s="5">
        <v>9421939</v>
      </c>
      <c r="Z6" s="5">
        <v>9490152</v>
      </c>
      <c r="AA6" s="5">
        <v>9699974</v>
      </c>
    </row>
    <row r="7" spans="1:27" ht="15" customHeight="1" x14ac:dyDescent="0.45">
      <c r="B7" s="44" t="s">
        <v>49</v>
      </c>
      <c r="C7" s="1" t="s">
        <v>50</v>
      </c>
      <c r="D7" s="2">
        <v>4864547.9370178329</v>
      </c>
      <c r="E7" s="2">
        <v>4980490.6099825306</v>
      </c>
      <c r="F7" s="2">
        <v>5099114.4588861605</v>
      </c>
      <c r="G7" s="2">
        <v>5219799.7517697439</v>
      </c>
      <c r="H7" s="2">
        <v>5345349.2160333497</v>
      </c>
      <c r="I7" s="2">
        <v>5472679.7295966325</v>
      </c>
      <c r="J7" s="2">
        <v>5604081.2799707754</v>
      </c>
      <c r="K7" s="2">
        <v>5778610.6432293355</v>
      </c>
      <c r="L7" s="2">
        <v>5890232.8353797933</v>
      </c>
      <c r="M7" s="2">
        <v>6018188.8155841865</v>
      </c>
      <c r="N7" s="2">
        <v>6150497.8449697653</v>
      </c>
      <c r="O7" s="2">
        <v>6285794.9168246267</v>
      </c>
      <c r="P7" s="2">
        <v>6423856.3288086411</v>
      </c>
      <c r="Q7" s="2">
        <v>6565821.4486725116</v>
      </c>
      <c r="R7" s="2">
        <v>6711417.738640558</v>
      </c>
      <c r="S7" s="2">
        <v>6893937.8069165172</v>
      </c>
      <c r="T7" s="2">
        <v>7045659</v>
      </c>
      <c r="U7" s="2">
        <v>7204083</v>
      </c>
      <c r="V7" s="2">
        <v>7361043</v>
      </c>
      <c r="W7" s="2">
        <v>8137643</v>
      </c>
      <c r="X7" s="2">
        <v>8316397</v>
      </c>
      <c r="Y7" s="2">
        <v>8498039</v>
      </c>
      <c r="Z7" s="2">
        <v>8608780</v>
      </c>
      <c r="AA7" s="2">
        <v>8799185</v>
      </c>
    </row>
    <row r="8" spans="1:27" ht="15" customHeight="1" x14ac:dyDescent="0.45">
      <c r="B8" s="57" t="s">
        <v>215</v>
      </c>
      <c r="C8" s="12" t="s">
        <v>216</v>
      </c>
      <c r="D8" s="2">
        <v>4860736.0639426811</v>
      </c>
      <c r="E8" s="2">
        <v>4976558.1455208734</v>
      </c>
      <c r="F8" s="2">
        <v>5095138.906754775</v>
      </c>
      <c r="G8" s="2">
        <v>5216544.4803678393</v>
      </c>
      <c r="H8" s="2">
        <v>5340847.51143362</v>
      </c>
      <c r="I8" s="2">
        <v>5468114.3267146945</v>
      </c>
      <c r="J8" s="2">
        <v>5598414.5064866934</v>
      </c>
      <c r="K8" s="2">
        <v>5771965.3068050575</v>
      </c>
      <c r="L8" s="2">
        <v>5884861.9679207867</v>
      </c>
      <c r="M8" s="2">
        <v>6014328.4821198415</v>
      </c>
      <c r="N8" s="2">
        <v>6145632.2785205971</v>
      </c>
      <c r="O8" s="2">
        <v>6280836.7745618103</v>
      </c>
      <c r="P8" s="2">
        <v>6419013.5081004389</v>
      </c>
      <c r="Q8" s="2">
        <v>6560232.8399768593</v>
      </c>
      <c r="R8" s="2">
        <v>6705462.104097005</v>
      </c>
      <c r="S8" s="2">
        <v>6887004.8593593678</v>
      </c>
      <c r="T8" s="2">
        <v>7038518</v>
      </c>
      <c r="U8" s="2">
        <v>7195141</v>
      </c>
      <c r="V8" s="2">
        <v>7353474</v>
      </c>
      <c r="W8" s="2">
        <v>8131136</v>
      </c>
      <c r="X8" s="2">
        <v>8310070</v>
      </c>
      <c r="Y8" s="2">
        <v>8492856</v>
      </c>
      <c r="Z8" s="2">
        <v>8599604</v>
      </c>
      <c r="AA8" s="2">
        <v>8788834</v>
      </c>
    </row>
    <row r="9" spans="1:27" ht="15" customHeight="1" x14ac:dyDescent="0.45">
      <c r="B9" s="57" t="s">
        <v>217</v>
      </c>
      <c r="C9" s="12" t="s">
        <v>218</v>
      </c>
      <c r="D9" s="2">
        <v>3811.8730751515513</v>
      </c>
      <c r="E9" s="2">
        <v>3932.4644616569813</v>
      </c>
      <c r="F9" s="2">
        <v>3975.5521313853301</v>
      </c>
      <c r="G9" s="2">
        <v>3255.2714019044047</v>
      </c>
      <c r="H9" s="2">
        <v>4501.7045997292889</v>
      </c>
      <c r="I9" s="2">
        <v>4565.4028819380546</v>
      </c>
      <c r="J9" s="2">
        <v>5666.773484081582</v>
      </c>
      <c r="K9" s="2">
        <v>6645.3364242779589</v>
      </c>
      <c r="L9" s="2">
        <v>5370.8674590063983</v>
      </c>
      <c r="M9" s="2">
        <v>3860.3334643452936</v>
      </c>
      <c r="N9" s="2">
        <v>4865.5664491676998</v>
      </c>
      <c r="O9" s="2">
        <v>4958.142262816742</v>
      </c>
      <c r="P9" s="2">
        <v>4842.8207082025992</v>
      </c>
      <c r="Q9" s="2">
        <v>5588.6086956521731</v>
      </c>
      <c r="R9" s="2">
        <v>5955.6345435529656</v>
      </c>
      <c r="S9" s="2">
        <v>6932.9475571492603</v>
      </c>
      <c r="T9" s="2">
        <v>7141</v>
      </c>
      <c r="U9" s="2">
        <v>8942</v>
      </c>
      <c r="V9" s="2">
        <v>7569</v>
      </c>
      <c r="W9" s="2">
        <v>6507</v>
      </c>
      <c r="X9" s="2">
        <v>6327</v>
      </c>
      <c r="Y9" s="2">
        <v>5183</v>
      </c>
      <c r="Z9" s="2">
        <v>9176</v>
      </c>
      <c r="AA9" s="2">
        <v>10351</v>
      </c>
    </row>
    <row r="10" spans="1:27" ht="15" customHeight="1" x14ac:dyDescent="0.45">
      <c r="B10" s="44" t="s">
        <v>51</v>
      </c>
      <c r="C10" s="1" t="s">
        <v>219</v>
      </c>
      <c r="D10" s="2">
        <v>409078.4527785313</v>
      </c>
      <c r="E10" s="2">
        <v>418828.28680431342</v>
      </c>
      <c r="F10" s="2">
        <v>428785.01401814632</v>
      </c>
      <c r="G10" s="2">
        <v>438991.84632013208</v>
      </c>
      <c r="H10" s="2">
        <v>449458.20375377126</v>
      </c>
      <c r="I10" s="2">
        <v>460161.83519651333</v>
      </c>
      <c r="J10" s="2">
        <v>471116.86900174222</v>
      </c>
      <c r="K10" s="2">
        <v>485778.32121272612</v>
      </c>
      <c r="L10" s="2">
        <v>496458.03831259848</v>
      </c>
      <c r="M10" s="2">
        <v>507389.70787219924</v>
      </c>
      <c r="N10" s="2">
        <v>518558.57198759937</v>
      </c>
      <c r="O10" s="2">
        <v>529945.07184150547</v>
      </c>
      <c r="P10" s="2">
        <v>541606.81949247653</v>
      </c>
      <c r="Q10" s="2">
        <v>553524.07162706309</v>
      </c>
      <c r="R10" s="2">
        <v>565711.16073110409</v>
      </c>
      <c r="S10" s="2">
        <v>578173.48705810157</v>
      </c>
      <c r="T10" s="2">
        <v>590907</v>
      </c>
      <c r="U10" s="2">
        <v>604105</v>
      </c>
      <c r="V10" s="2">
        <v>617301</v>
      </c>
      <c r="W10" s="2">
        <v>633047</v>
      </c>
      <c r="X10" s="2">
        <v>646965</v>
      </c>
      <c r="Y10" s="2">
        <v>661181</v>
      </c>
      <c r="Z10" s="2">
        <v>661452</v>
      </c>
      <c r="AA10" s="2">
        <v>676031</v>
      </c>
    </row>
    <row r="11" spans="1:27" ht="15" customHeight="1" x14ac:dyDescent="0.45">
      <c r="B11" s="44" t="s">
        <v>52</v>
      </c>
      <c r="C11" s="1" t="s">
        <v>220</v>
      </c>
      <c r="D11" s="2">
        <v>132490.06401075926</v>
      </c>
      <c r="E11" s="2">
        <v>135544.01670778109</v>
      </c>
      <c r="F11" s="2">
        <v>138654.81074834746</v>
      </c>
      <c r="G11" s="2">
        <v>141822.44613245846</v>
      </c>
      <c r="H11" s="2">
        <v>145259.49290842324</v>
      </c>
      <c r="I11" s="2">
        <v>148753.3810279326</v>
      </c>
      <c r="J11" s="2">
        <v>152308.8472696153</v>
      </c>
      <c r="K11" s="2">
        <v>157013.51043618273</v>
      </c>
      <c r="L11" s="2">
        <v>161310.05701217815</v>
      </c>
      <c r="M11" s="2">
        <v>164890.94789036369</v>
      </c>
      <c r="N11" s="2">
        <v>178195.47978368652</v>
      </c>
      <c r="O11" s="2">
        <v>182104.17929015149</v>
      </c>
      <c r="P11" s="2">
        <v>187779.73163441397</v>
      </c>
      <c r="Q11" s="2">
        <v>191876.64699411739</v>
      </c>
      <c r="R11" s="2">
        <v>196977.39170752119</v>
      </c>
      <c r="S11" s="2">
        <v>217668.98334697654</v>
      </c>
      <c r="T11" s="2">
        <v>222355</v>
      </c>
      <c r="U11" s="2">
        <v>227250</v>
      </c>
      <c r="V11" s="2">
        <v>232248</v>
      </c>
      <c r="W11" s="2">
        <v>237397</v>
      </c>
      <c r="X11" s="2">
        <v>242316</v>
      </c>
      <c r="Y11" s="2">
        <v>247655</v>
      </c>
      <c r="Z11" s="2">
        <v>204525</v>
      </c>
      <c r="AA11" s="2">
        <v>209025</v>
      </c>
    </row>
    <row r="12" spans="1:27" ht="15" customHeight="1" x14ac:dyDescent="0.45">
      <c r="B12" s="44" t="s">
        <v>53</v>
      </c>
      <c r="C12" s="1" t="s">
        <v>54</v>
      </c>
      <c r="D12" s="2">
        <v>8947.3295930329932</v>
      </c>
      <c r="E12" s="2">
        <v>9160.2267208172834</v>
      </c>
      <c r="F12" s="2">
        <v>9375.7425473120074</v>
      </c>
      <c r="G12" s="2">
        <v>9596.4957712275991</v>
      </c>
      <c r="H12" s="2">
        <v>9819.8676938536264</v>
      </c>
      <c r="I12" s="2">
        <v>10057.941299614804</v>
      </c>
      <c r="J12" s="2">
        <v>10298.633604086417</v>
      </c>
      <c r="K12" s="2">
        <v>10613.247152905711</v>
      </c>
      <c r="L12" s="2">
        <v>10851.32075866689</v>
      </c>
      <c r="M12" s="2">
        <v>11092.013063138504</v>
      </c>
      <c r="N12" s="2">
        <v>11335.324066320551</v>
      </c>
      <c r="O12" s="2">
        <v>11583.872466923463</v>
      </c>
      <c r="P12" s="2">
        <v>11835.039566236812</v>
      </c>
      <c r="Q12" s="2">
        <v>12091.444062971026</v>
      </c>
      <c r="R12" s="2">
        <v>12359.93154412996</v>
      </c>
      <c r="S12" s="2">
        <v>12633.656422709762</v>
      </c>
      <c r="T12" s="2">
        <v>12910</v>
      </c>
      <c r="U12" s="2">
        <v>13194</v>
      </c>
      <c r="V12" s="2">
        <v>13484</v>
      </c>
      <c r="W12" s="2">
        <v>14422</v>
      </c>
      <c r="X12" s="2">
        <v>14740</v>
      </c>
      <c r="Y12" s="2">
        <v>15064</v>
      </c>
      <c r="Z12" s="2">
        <v>15395</v>
      </c>
      <c r="AA12" s="2">
        <v>15733</v>
      </c>
    </row>
    <row r="13" spans="1:27" ht="15" customHeight="1" x14ac:dyDescent="0.45">
      <c r="B13" s="44" t="s">
        <v>55</v>
      </c>
      <c r="C13" s="4" t="s">
        <v>56</v>
      </c>
      <c r="D13" s="5">
        <v>594196.5348402661</v>
      </c>
      <c r="E13" s="5">
        <v>608323.84658960521</v>
      </c>
      <c r="F13" s="5">
        <v>621848.48950501718</v>
      </c>
      <c r="G13" s="5">
        <v>653255.93717109761</v>
      </c>
      <c r="H13" s="5">
        <v>699835.74306986667</v>
      </c>
      <c r="I13" s="5">
        <v>726495.53810640262</v>
      </c>
      <c r="J13" s="5">
        <v>746420.87200542062</v>
      </c>
      <c r="K13" s="5">
        <v>696911.73303761624</v>
      </c>
      <c r="L13" s="5">
        <v>801729.32823796419</v>
      </c>
      <c r="M13" s="5">
        <v>771000.76358498074</v>
      </c>
      <c r="N13" s="5">
        <v>986190.79163017089</v>
      </c>
      <c r="O13" s="5">
        <v>964237.42732309969</v>
      </c>
      <c r="P13" s="5">
        <v>951929.89592744305</v>
      </c>
      <c r="Q13" s="5">
        <v>1051400.4530954498</v>
      </c>
      <c r="R13" s="5">
        <v>1071286.4882999032</v>
      </c>
      <c r="S13" s="5">
        <v>1092846.8018959023</v>
      </c>
      <c r="T13" s="5">
        <v>1122210</v>
      </c>
      <c r="U13" s="5">
        <v>1142488</v>
      </c>
      <c r="V13" s="5">
        <v>1169999</v>
      </c>
      <c r="W13" s="5">
        <v>1217789</v>
      </c>
      <c r="X13" s="5">
        <v>1248460</v>
      </c>
      <c r="Y13" s="5">
        <v>1285308</v>
      </c>
      <c r="Z13" s="5">
        <v>930155</v>
      </c>
      <c r="AA13" s="5">
        <v>931762</v>
      </c>
    </row>
    <row r="14" spans="1:27" ht="15" customHeight="1" x14ac:dyDescent="0.45">
      <c r="B14" s="59" t="s">
        <v>57</v>
      </c>
      <c r="C14" s="12" t="s">
        <v>58</v>
      </c>
      <c r="D14" s="2">
        <v>116390.71441875222</v>
      </c>
      <c r="E14" s="2">
        <v>125735.58502333544</v>
      </c>
      <c r="F14" s="2">
        <v>130168.04170012423</v>
      </c>
      <c r="G14" s="2">
        <v>144726.24273800914</v>
      </c>
      <c r="H14" s="2">
        <v>180644.74491054943</v>
      </c>
      <c r="I14" s="2">
        <v>195148.43942573902</v>
      </c>
      <c r="J14" s="2">
        <v>205459.00169621009</v>
      </c>
      <c r="K14" s="2">
        <v>144058.25089664734</v>
      </c>
      <c r="L14" s="2">
        <v>223469.76804521764</v>
      </c>
      <c r="M14" s="2">
        <v>181426.81471021555</v>
      </c>
      <c r="N14" s="2">
        <v>190221.75055643838</v>
      </c>
      <c r="O14" s="2">
        <v>155801.81772426664</v>
      </c>
      <c r="P14" s="2">
        <v>126772.76634941775</v>
      </c>
      <c r="Q14" s="2">
        <v>209840.19168525352</v>
      </c>
      <c r="R14" s="2">
        <v>197004.15661714127</v>
      </c>
      <c r="S14" s="2">
        <v>200832.41699302467</v>
      </c>
      <c r="T14" s="2">
        <v>203631</v>
      </c>
      <c r="U14" s="2">
        <v>207472</v>
      </c>
      <c r="V14" s="2">
        <v>214286</v>
      </c>
      <c r="W14" s="2">
        <v>241197</v>
      </c>
      <c r="X14" s="2">
        <v>247503</v>
      </c>
      <c r="Y14" s="2">
        <v>261053</v>
      </c>
      <c r="Z14" s="2">
        <v>130325</v>
      </c>
      <c r="AA14" s="2">
        <v>111738</v>
      </c>
    </row>
    <row r="15" spans="1:27" ht="15" customHeight="1" x14ac:dyDescent="0.45">
      <c r="B15" s="57" t="s">
        <v>221</v>
      </c>
      <c r="C15" s="12" t="s">
        <v>222</v>
      </c>
      <c r="D15" s="2">
        <v>116390.71441875222</v>
      </c>
      <c r="E15" s="2">
        <v>125735.58502333544</v>
      </c>
      <c r="F15" s="2">
        <v>130168.04170012423</v>
      </c>
      <c r="G15" s="2">
        <v>144726.24273800914</v>
      </c>
      <c r="H15" s="2">
        <v>180644.74491054943</v>
      </c>
      <c r="I15" s="2">
        <v>195148.43942573902</v>
      </c>
      <c r="J15" s="2">
        <v>205459.00169621009</v>
      </c>
      <c r="K15" s="2">
        <v>144058.25089664734</v>
      </c>
      <c r="L15" s="2">
        <v>223469.76804521764</v>
      </c>
      <c r="M15" s="2">
        <v>181426.81471021555</v>
      </c>
      <c r="N15" s="2">
        <v>190221.75055643838</v>
      </c>
      <c r="O15" s="2">
        <v>155801.81772426664</v>
      </c>
      <c r="P15" s="2">
        <v>126772.76634941775</v>
      </c>
      <c r="Q15" s="2">
        <v>209840.19168525352</v>
      </c>
      <c r="R15" s="2">
        <v>197004.15661714127</v>
      </c>
      <c r="S15" s="2">
        <v>200832.41699302467</v>
      </c>
      <c r="T15" s="2">
        <v>190065</v>
      </c>
      <c r="U15" s="2">
        <v>194538</v>
      </c>
      <c r="V15" s="2">
        <v>199725</v>
      </c>
      <c r="W15" s="2">
        <v>223662</v>
      </c>
      <c r="X15" s="2">
        <v>229570</v>
      </c>
      <c r="Y15" s="2">
        <v>236515</v>
      </c>
      <c r="Z15" s="2">
        <v>103266</v>
      </c>
      <c r="AA15" s="2">
        <v>84712</v>
      </c>
    </row>
    <row r="16" spans="1:27" ht="15" customHeight="1" x14ac:dyDescent="0.45">
      <c r="B16" s="57" t="s">
        <v>223</v>
      </c>
      <c r="C16" s="12" t="s">
        <v>224</v>
      </c>
      <c r="D16" s="2">
        <v>0</v>
      </c>
      <c r="E16" s="2">
        <v>0</v>
      </c>
      <c r="F16" s="2">
        <v>0</v>
      </c>
      <c r="G16" s="2">
        <v>0</v>
      </c>
      <c r="H16" s="2">
        <v>0</v>
      </c>
      <c r="I16" s="2">
        <v>0</v>
      </c>
      <c r="J16" s="2">
        <v>0</v>
      </c>
      <c r="K16" s="2">
        <v>0</v>
      </c>
      <c r="L16" s="2">
        <v>0</v>
      </c>
      <c r="M16" s="2">
        <v>0</v>
      </c>
      <c r="N16" s="2">
        <v>0</v>
      </c>
      <c r="O16" s="2">
        <v>0</v>
      </c>
      <c r="P16" s="2">
        <v>0</v>
      </c>
      <c r="Q16" s="2">
        <v>0</v>
      </c>
      <c r="R16" s="2">
        <v>0</v>
      </c>
      <c r="S16" s="2">
        <v>0</v>
      </c>
      <c r="T16" s="2">
        <v>11832</v>
      </c>
      <c r="U16" s="2">
        <v>11962</v>
      </c>
      <c r="V16" s="2">
        <v>12806</v>
      </c>
      <c r="W16" s="2">
        <v>14568</v>
      </c>
      <c r="X16" s="2">
        <v>14702</v>
      </c>
      <c r="Y16" s="2">
        <v>14222</v>
      </c>
      <c r="Z16" s="2">
        <v>12285</v>
      </c>
      <c r="AA16" s="2">
        <v>12395</v>
      </c>
    </row>
    <row r="17" spans="2:27" ht="15" customHeight="1" x14ac:dyDescent="0.45">
      <c r="B17" s="57" t="s">
        <v>225</v>
      </c>
      <c r="C17" s="12" t="s">
        <v>226</v>
      </c>
      <c r="D17" s="2">
        <v>0</v>
      </c>
      <c r="E17" s="2">
        <v>0</v>
      </c>
      <c r="F17" s="2">
        <v>0</v>
      </c>
      <c r="G17" s="2">
        <v>0</v>
      </c>
      <c r="H17" s="2">
        <v>0</v>
      </c>
      <c r="I17" s="2">
        <v>0</v>
      </c>
      <c r="J17" s="2">
        <v>0</v>
      </c>
      <c r="K17" s="2">
        <v>0</v>
      </c>
      <c r="L17" s="2">
        <v>0</v>
      </c>
      <c r="M17" s="2">
        <v>0</v>
      </c>
      <c r="N17" s="2">
        <v>0</v>
      </c>
      <c r="O17" s="2">
        <v>0</v>
      </c>
      <c r="P17" s="2">
        <v>0</v>
      </c>
      <c r="Q17" s="2">
        <v>0</v>
      </c>
      <c r="R17" s="2">
        <v>0</v>
      </c>
      <c r="S17" s="2">
        <v>0</v>
      </c>
      <c r="T17" s="2">
        <v>1734</v>
      </c>
      <c r="U17" s="2">
        <v>972</v>
      </c>
      <c r="V17" s="2">
        <v>1755</v>
      </c>
      <c r="W17" s="2">
        <v>2967</v>
      </c>
      <c r="X17" s="2">
        <v>3231</v>
      </c>
      <c r="Y17" s="2">
        <v>10316</v>
      </c>
      <c r="Z17" s="2">
        <v>14774</v>
      </c>
      <c r="AA17" s="2">
        <v>14631</v>
      </c>
    </row>
    <row r="18" spans="2:27" ht="15" customHeight="1" x14ac:dyDescent="0.45">
      <c r="B18" s="44" t="s">
        <v>59</v>
      </c>
      <c r="C18" s="1" t="s">
        <v>227</v>
      </c>
      <c r="D18" s="2">
        <v>402970.80274188868</v>
      </c>
      <c r="E18" s="2">
        <v>403952.47876808391</v>
      </c>
      <c r="F18" s="2">
        <v>411393.52583049424</v>
      </c>
      <c r="G18" s="2">
        <v>424810.90343943844</v>
      </c>
      <c r="H18" s="2">
        <v>433572.94859448978</v>
      </c>
      <c r="I18" s="2">
        <v>443386.49426487071</v>
      </c>
      <c r="J18" s="2">
        <v>450854.07650599716</v>
      </c>
      <c r="K18" s="2">
        <v>459917.78590279224</v>
      </c>
      <c r="L18" s="2">
        <v>482955.03601681214</v>
      </c>
      <c r="M18" s="2">
        <v>491798.90833761869</v>
      </c>
      <c r="N18" s="2">
        <v>695249.64435902552</v>
      </c>
      <c r="O18" s="2">
        <v>704890.36427292379</v>
      </c>
      <c r="P18" s="2">
        <v>717640.94117420656</v>
      </c>
      <c r="Q18" s="2">
        <v>731326.04017763061</v>
      </c>
      <c r="R18" s="2">
        <v>761384.707872372</v>
      </c>
      <c r="S18" s="2">
        <v>775534.43198552763</v>
      </c>
      <c r="T18" s="2">
        <v>799232</v>
      </c>
      <c r="U18" s="2">
        <v>811475</v>
      </c>
      <c r="V18" s="2">
        <v>829154</v>
      </c>
      <c r="W18" s="2">
        <v>847159</v>
      </c>
      <c r="X18" s="2">
        <v>868266</v>
      </c>
      <c r="Y18" s="2">
        <v>886127</v>
      </c>
      <c r="Z18" s="2">
        <v>726895</v>
      </c>
      <c r="AA18" s="2">
        <v>746958</v>
      </c>
    </row>
    <row r="19" spans="2:27" ht="15" customHeight="1" x14ac:dyDescent="0.45">
      <c r="B19" s="57" t="s">
        <v>228</v>
      </c>
      <c r="C19" s="12" t="s">
        <v>60</v>
      </c>
      <c r="D19" s="2">
        <v>243302.84690363525</v>
      </c>
      <c r="E19" s="2">
        <v>240936.14432725398</v>
      </c>
      <c r="F19" s="2">
        <v>245530.65573593762</v>
      </c>
      <c r="G19" s="2">
        <v>253437.80192706862</v>
      </c>
      <c r="H19" s="2">
        <v>259754.70725194321</v>
      </c>
      <c r="I19" s="2">
        <v>264597.22170730925</v>
      </c>
      <c r="J19" s="2">
        <v>266456.50883128477</v>
      </c>
      <c r="K19" s="2">
        <v>268704.16570721695</v>
      </c>
      <c r="L19" s="2">
        <v>275986.23914340331</v>
      </c>
      <c r="M19" s="2">
        <v>280029.45325315453</v>
      </c>
      <c r="N19" s="2">
        <v>483214.58554470428</v>
      </c>
      <c r="O19" s="2">
        <v>490325.00161234476</v>
      </c>
      <c r="P19" s="2">
        <v>498262.9608825238</v>
      </c>
      <c r="Q19" s="2">
        <v>506949.28984873067</v>
      </c>
      <c r="R19" s="2">
        <v>523228.32596170815</v>
      </c>
      <c r="S19" s="2">
        <v>532171.34127302491</v>
      </c>
      <c r="T19" s="2">
        <v>541212</v>
      </c>
      <c r="U19" s="2">
        <v>553099</v>
      </c>
      <c r="V19" s="2">
        <v>565945</v>
      </c>
      <c r="W19" s="2">
        <v>578172</v>
      </c>
      <c r="X19" s="2">
        <v>593355</v>
      </c>
      <c r="Y19" s="2">
        <v>604303</v>
      </c>
      <c r="Z19" s="2">
        <v>509371</v>
      </c>
      <c r="AA19" s="2">
        <v>523880</v>
      </c>
    </row>
    <row r="20" spans="2:27" ht="15" customHeight="1" x14ac:dyDescent="0.45">
      <c r="B20" s="57" t="s">
        <v>229</v>
      </c>
      <c r="C20" s="12" t="s">
        <v>230</v>
      </c>
      <c r="D20" s="2">
        <v>82331.540387265282</v>
      </c>
      <c r="E20" s="2">
        <v>83621.028462515475</v>
      </c>
      <c r="F20" s="2">
        <v>85252.948828890061</v>
      </c>
      <c r="G20" s="2">
        <v>87266.282550535281</v>
      </c>
      <c r="H20" s="2">
        <v>88300.340948889527</v>
      </c>
      <c r="I20" s="2">
        <v>90939.699574968836</v>
      </c>
      <c r="J20" s="2">
        <v>93336.673110205767</v>
      </c>
      <c r="K20" s="2">
        <v>96573.616567786099</v>
      </c>
      <c r="L20" s="2">
        <v>99268.018956840999</v>
      </c>
      <c r="M20" s="2">
        <v>100971.61670292415</v>
      </c>
      <c r="N20" s="2">
        <v>102836.81532144293</v>
      </c>
      <c r="O20" s="2">
        <v>104029.28900409827</v>
      </c>
      <c r="P20" s="2">
        <v>106436.70633312401</v>
      </c>
      <c r="Q20" s="2">
        <v>108650.21896823664</v>
      </c>
      <c r="R20" s="2">
        <v>119366.27943159723</v>
      </c>
      <c r="S20" s="2">
        <v>121840.22553371456</v>
      </c>
      <c r="T20" s="2">
        <v>124516</v>
      </c>
      <c r="U20" s="2">
        <v>127248</v>
      </c>
      <c r="V20" s="2">
        <v>130125</v>
      </c>
      <c r="W20" s="2">
        <v>133017</v>
      </c>
      <c r="X20" s="2">
        <v>136043</v>
      </c>
      <c r="Y20" s="2">
        <v>139077</v>
      </c>
      <c r="Z20" s="2">
        <v>116910</v>
      </c>
      <c r="AA20" s="2">
        <v>119561</v>
      </c>
    </row>
    <row r="21" spans="2:27" ht="15" customHeight="1" x14ac:dyDescent="0.45">
      <c r="B21" s="57" t="s">
        <v>231</v>
      </c>
      <c r="C21" s="12" t="s">
        <v>232</v>
      </c>
      <c r="D21" s="2">
        <v>11378.399759235446</v>
      </c>
      <c r="E21" s="2">
        <v>11579.987941513431</v>
      </c>
      <c r="F21" s="2">
        <v>11856.195699697426</v>
      </c>
      <c r="G21" s="2">
        <v>12138.930712050029</v>
      </c>
      <c r="H21" s="2">
        <v>12496.588806214349</v>
      </c>
      <c r="I21" s="2">
        <v>12800.483460379215</v>
      </c>
      <c r="J21" s="2">
        <v>13128.334156224639</v>
      </c>
      <c r="K21" s="2">
        <v>13624.689640803188</v>
      </c>
      <c r="L21" s="2">
        <v>13936.272387390734</v>
      </c>
      <c r="M21" s="2">
        <v>14248.4847075242</v>
      </c>
      <c r="N21" s="2">
        <v>14630.138563084789</v>
      </c>
      <c r="O21" s="2">
        <v>14900.625933358508</v>
      </c>
      <c r="P21" s="2">
        <v>15254.644753807339</v>
      </c>
      <c r="Q21" s="2">
        <v>15585.695781740626</v>
      </c>
      <c r="R21" s="2">
        <v>15971.612614226236</v>
      </c>
      <c r="S21" s="2">
        <v>16366.108073365775</v>
      </c>
      <c r="T21" s="2">
        <v>16897</v>
      </c>
      <c r="U21" s="2">
        <v>17349</v>
      </c>
      <c r="V21" s="2">
        <v>17836</v>
      </c>
      <c r="W21" s="2">
        <v>18272</v>
      </c>
      <c r="X21" s="2">
        <v>18715</v>
      </c>
      <c r="Y21" s="2">
        <v>19191</v>
      </c>
      <c r="Z21" s="2">
        <v>14863</v>
      </c>
      <c r="AA21" s="2">
        <v>15211</v>
      </c>
    </row>
    <row r="22" spans="2:27" ht="15" customHeight="1" x14ac:dyDescent="0.45">
      <c r="B22" s="57" t="s">
        <v>233</v>
      </c>
      <c r="C22" s="12" t="s">
        <v>234</v>
      </c>
      <c r="D22" s="2">
        <v>65958.015691752706</v>
      </c>
      <c r="E22" s="2">
        <v>67815.318036801022</v>
      </c>
      <c r="F22" s="2">
        <v>68753.7255659691</v>
      </c>
      <c r="G22" s="2">
        <v>71967.888249784563</v>
      </c>
      <c r="H22" s="2">
        <v>73021.311587442717</v>
      </c>
      <c r="I22" s="2">
        <v>75049.089522213384</v>
      </c>
      <c r="J22" s="2">
        <v>77932.56040828205</v>
      </c>
      <c r="K22" s="2">
        <v>81015.313986986017</v>
      </c>
      <c r="L22" s="2">
        <v>93764.505529177084</v>
      </c>
      <c r="M22" s="2">
        <v>96549.353674015874</v>
      </c>
      <c r="N22" s="2">
        <v>94568.10492979351</v>
      </c>
      <c r="O22" s="2">
        <v>95635.447723122168</v>
      </c>
      <c r="P22" s="2">
        <v>97686.629204751443</v>
      </c>
      <c r="Q22" s="2">
        <v>100140.83557892272</v>
      </c>
      <c r="R22" s="2">
        <v>102818.48986484024</v>
      </c>
      <c r="S22" s="2">
        <v>105156.7571054224</v>
      </c>
      <c r="T22" s="2">
        <v>116607</v>
      </c>
      <c r="U22" s="2">
        <v>113779</v>
      </c>
      <c r="V22" s="2">
        <v>115248</v>
      </c>
      <c r="W22" s="2">
        <v>117698</v>
      </c>
      <c r="X22" s="2">
        <v>120153</v>
      </c>
      <c r="Y22" s="2">
        <v>123556</v>
      </c>
      <c r="Z22" s="2">
        <v>85751</v>
      </c>
      <c r="AA22" s="2">
        <v>88306</v>
      </c>
    </row>
    <row r="23" spans="2:27" ht="15" customHeight="1" x14ac:dyDescent="0.45">
      <c r="B23" s="44" t="s">
        <v>61</v>
      </c>
      <c r="C23" s="1" t="s">
        <v>62</v>
      </c>
      <c r="D23" s="2">
        <v>5837.4349801674689</v>
      </c>
      <c r="E23" s="2">
        <v>7982.3926652170003</v>
      </c>
      <c r="F23" s="2">
        <v>8027.3958618122924</v>
      </c>
      <c r="G23" s="2">
        <v>9709.7344977065477</v>
      </c>
      <c r="H23" s="2">
        <v>10022.010451492089</v>
      </c>
      <c r="I23" s="2">
        <v>10394.967662166495</v>
      </c>
      <c r="J23" s="2">
        <v>10559.451753075587</v>
      </c>
      <c r="K23" s="2">
        <v>10676.987137412987</v>
      </c>
      <c r="L23" s="2">
        <v>11016.340292137393</v>
      </c>
      <c r="M23" s="2">
        <v>11366.354696383502</v>
      </c>
      <c r="N23" s="2">
        <v>12250.500616083886</v>
      </c>
      <c r="O23" s="2">
        <v>12250.765557084384</v>
      </c>
      <c r="P23" s="2">
        <v>13056.020570399371</v>
      </c>
      <c r="Q23" s="2">
        <v>13365.572695869454</v>
      </c>
      <c r="R23" s="2">
        <v>13562.026217577328</v>
      </c>
      <c r="S23" s="2">
        <v>14553.115644820296</v>
      </c>
      <c r="T23" s="2">
        <v>14876</v>
      </c>
      <c r="U23" s="2">
        <v>15455</v>
      </c>
      <c r="V23" s="2">
        <v>15726</v>
      </c>
      <c r="W23" s="2">
        <v>16425</v>
      </c>
      <c r="X23" s="2">
        <v>17209</v>
      </c>
      <c r="Y23" s="2">
        <v>16620</v>
      </c>
      <c r="Z23" s="2">
        <v>15849</v>
      </c>
      <c r="AA23" s="2">
        <v>16427</v>
      </c>
    </row>
    <row r="24" spans="2:27" ht="15" customHeight="1" x14ac:dyDescent="0.45">
      <c r="B24" s="44" t="s">
        <v>63</v>
      </c>
      <c r="C24" s="1" t="s">
        <v>64</v>
      </c>
      <c r="D24" s="2">
        <v>68997.582699457809</v>
      </c>
      <c r="E24" s="2">
        <v>70653.390132968736</v>
      </c>
      <c r="F24" s="2">
        <v>72259.526112586376</v>
      </c>
      <c r="G24" s="2">
        <v>74009.056495943398</v>
      </c>
      <c r="H24" s="2">
        <v>75596.039113335413</v>
      </c>
      <c r="I24" s="2">
        <v>77565.636753626372</v>
      </c>
      <c r="J24" s="2">
        <v>79548.342050137828</v>
      </c>
      <c r="K24" s="2">
        <v>82258.709100763648</v>
      </c>
      <c r="L24" s="2">
        <v>84288.183883797028</v>
      </c>
      <c r="M24" s="2">
        <v>86408.685840763079</v>
      </c>
      <c r="N24" s="2">
        <v>88468.896098623183</v>
      </c>
      <c r="O24" s="2">
        <v>91294.479768824851</v>
      </c>
      <c r="P24" s="2">
        <v>94460.167833419357</v>
      </c>
      <c r="Q24" s="2">
        <v>96868.648536696113</v>
      </c>
      <c r="R24" s="2">
        <v>99335.597592812759</v>
      </c>
      <c r="S24" s="2">
        <v>101926.83727252965</v>
      </c>
      <c r="T24" s="2">
        <v>104471</v>
      </c>
      <c r="U24" s="2">
        <v>108086</v>
      </c>
      <c r="V24" s="2">
        <v>110833</v>
      </c>
      <c r="W24" s="2">
        <v>113008</v>
      </c>
      <c r="X24" s="2">
        <v>115482</v>
      </c>
      <c r="Y24" s="2">
        <v>121508</v>
      </c>
      <c r="Z24" s="2">
        <v>57086</v>
      </c>
      <c r="AA24" s="2">
        <v>56639</v>
      </c>
    </row>
    <row r="25" spans="2:27" ht="15" customHeight="1" x14ac:dyDescent="0.45">
      <c r="B25" s="44" t="s">
        <v>65</v>
      </c>
      <c r="C25" s="4" t="s">
        <v>66</v>
      </c>
      <c r="D25" s="5">
        <v>750949.9596140075</v>
      </c>
      <c r="E25" s="5">
        <v>777136.02446957259</v>
      </c>
      <c r="F25" s="5">
        <v>798660.11065359425</v>
      </c>
      <c r="G25" s="5">
        <v>827917.95828420995</v>
      </c>
      <c r="H25" s="5">
        <v>849422.41201675031</v>
      </c>
      <c r="I25" s="5">
        <v>879474.55406135367</v>
      </c>
      <c r="J25" s="5">
        <v>909104.27349335165</v>
      </c>
      <c r="K25" s="5">
        <v>947601.76031271368</v>
      </c>
      <c r="L25" s="5">
        <v>974323.63443312317</v>
      </c>
      <c r="M25" s="5">
        <v>1010279.4450502545</v>
      </c>
      <c r="N25" s="5">
        <v>1025562.9293383379</v>
      </c>
      <c r="O25" s="5">
        <v>1051836.4390362657</v>
      </c>
      <c r="P25" s="5">
        <v>1085891.2326607541</v>
      </c>
      <c r="Q25" s="5">
        <v>1122473.4980566257</v>
      </c>
      <c r="R25" s="5">
        <v>1141710.5154100587</v>
      </c>
      <c r="S25" s="5">
        <v>1173892.6309609138</v>
      </c>
      <c r="T25" s="5">
        <v>1223189</v>
      </c>
      <c r="U25" s="5">
        <v>1245328</v>
      </c>
      <c r="V25" s="5">
        <v>1300546</v>
      </c>
      <c r="W25" s="5">
        <v>1569148</v>
      </c>
      <c r="X25" s="5">
        <v>1612820</v>
      </c>
      <c r="Y25" s="5">
        <v>1649673</v>
      </c>
      <c r="Z25" s="5">
        <v>1286403</v>
      </c>
      <c r="AA25" s="5">
        <v>1338008</v>
      </c>
    </row>
    <row r="26" spans="2:27" ht="15" customHeight="1" x14ac:dyDescent="0.45">
      <c r="B26" s="44" t="s">
        <v>67</v>
      </c>
      <c r="C26" s="1" t="s">
        <v>68</v>
      </c>
      <c r="D26" s="2">
        <v>416766.86266171403</v>
      </c>
      <c r="E26" s="2">
        <v>427383.53146770725</v>
      </c>
      <c r="F26" s="2">
        <v>438253.1063062945</v>
      </c>
      <c r="G26" s="2">
        <v>447684.24004691053</v>
      </c>
      <c r="H26" s="2">
        <v>457518.26282399707</v>
      </c>
      <c r="I26" s="2">
        <v>468475.37459695141</v>
      </c>
      <c r="J26" s="2">
        <v>479706.31004550791</v>
      </c>
      <c r="K26" s="2">
        <v>497690.93080426438</v>
      </c>
      <c r="L26" s="2">
        <v>508116.02829193906</v>
      </c>
      <c r="M26" s="2">
        <v>519341.2509472153</v>
      </c>
      <c r="N26" s="2">
        <v>499490.20124983141</v>
      </c>
      <c r="O26" s="2">
        <v>507109.17094059405</v>
      </c>
      <c r="P26" s="2">
        <v>520249.10237679078</v>
      </c>
      <c r="Q26" s="2">
        <v>531612.20986161579</v>
      </c>
      <c r="R26" s="2">
        <v>543125.06696183991</v>
      </c>
      <c r="S26" s="2">
        <v>553809.44447771262</v>
      </c>
      <c r="T26" s="2">
        <v>563825</v>
      </c>
      <c r="U26" s="2">
        <v>580296</v>
      </c>
      <c r="V26" s="2">
        <v>594954</v>
      </c>
      <c r="W26" s="2">
        <v>609749</v>
      </c>
      <c r="X26" s="2">
        <v>625687</v>
      </c>
      <c r="Y26" s="2">
        <v>636640</v>
      </c>
      <c r="Z26" s="2">
        <v>505659</v>
      </c>
      <c r="AA26" s="2">
        <v>518830</v>
      </c>
    </row>
    <row r="27" spans="2:27" ht="15" customHeight="1" x14ac:dyDescent="0.45">
      <c r="B27" s="44" t="s">
        <v>69</v>
      </c>
      <c r="C27" s="1" t="s">
        <v>70</v>
      </c>
      <c r="D27" s="2">
        <v>36244.455359410073</v>
      </c>
      <c r="E27" s="2">
        <v>38372.692836286871</v>
      </c>
      <c r="F27" s="2">
        <v>38583.138802552421</v>
      </c>
      <c r="G27" s="2">
        <v>39878.906636261796</v>
      </c>
      <c r="H27" s="2">
        <v>41311.933877450552</v>
      </c>
      <c r="I27" s="2">
        <v>42374.574993159549</v>
      </c>
      <c r="J27" s="2">
        <v>44163.958738924972</v>
      </c>
      <c r="K27" s="2">
        <v>44244.542083566688</v>
      </c>
      <c r="L27" s="2">
        <v>45256.344227165428</v>
      </c>
      <c r="M27" s="2">
        <v>46903.469159030588</v>
      </c>
      <c r="N27" s="2">
        <v>48142.400959149578</v>
      </c>
      <c r="O27" s="2">
        <v>49104.056972389204</v>
      </c>
      <c r="P27" s="2">
        <v>50112.384956868184</v>
      </c>
      <c r="Q27" s="2">
        <v>51232.094873519163</v>
      </c>
      <c r="R27" s="2">
        <v>52303.63035779792</v>
      </c>
      <c r="S27" s="2">
        <v>53374.778634044094</v>
      </c>
      <c r="T27" s="2">
        <v>55032</v>
      </c>
      <c r="U27" s="2">
        <v>58559</v>
      </c>
      <c r="V27" s="2">
        <v>62057</v>
      </c>
      <c r="W27" s="2">
        <v>112085</v>
      </c>
      <c r="X27" s="2">
        <v>114524</v>
      </c>
      <c r="Y27" s="2">
        <v>114428</v>
      </c>
      <c r="Z27" s="2">
        <v>50898</v>
      </c>
      <c r="AA27" s="2">
        <v>54022</v>
      </c>
    </row>
    <row r="28" spans="2:27" ht="15" customHeight="1" x14ac:dyDescent="0.45">
      <c r="B28" s="44" t="s">
        <v>71</v>
      </c>
      <c r="C28" s="1" t="s">
        <v>72</v>
      </c>
      <c r="D28" s="2">
        <v>112506.05657388622</v>
      </c>
      <c r="E28" s="2">
        <v>115965.78271571179</v>
      </c>
      <c r="F28" s="2">
        <v>118812.33155005536</v>
      </c>
      <c r="G28" s="2">
        <v>121205.9379115082</v>
      </c>
      <c r="H28" s="2">
        <v>123228.55304918041</v>
      </c>
      <c r="I28" s="2">
        <v>126596.19726075551</v>
      </c>
      <c r="J28" s="2">
        <v>129551.61211484257</v>
      </c>
      <c r="K28" s="2">
        <v>133765.24158201565</v>
      </c>
      <c r="L28" s="2">
        <v>135399.57757156683</v>
      </c>
      <c r="M28" s="2">
        <v>140257.7419100875</v>
      </c>
      <c r="N28" s="2">
        <v>143222.30979898106</v>
      </c>
      <c r="O28" s="2">
        <v>144565.85128326295</v>
      </c>
      <c r="P28" s="2">
        <v>147448.57392495882</v>
      </c>
      <c r="Q28" s="2">
        <v>151438.71459989922</v>
      </c>
      <c r="R28" s="2">
        <v>155357.24743701975</v>
      </c>
      <c r="S28" s="2">
        <v>158440.47795717232</v>
      </c>
      <c r="T28" s="2">
        <v>160467</v>
      </c>
      <c r="U28" s="2">
        <v>166402</v>
      </c>
      <c r="V28" s="2">
        <v>171080</v>
      </c>
      <c r="W28" s="2">
        <v>174355</v>
      </c>
      <c r="X28" s="2">
        <v>178238</v>
      </c>
      <c r="Y28" s="2">
        <v>178688</v>
      </c>
      <c r="Z28" s="2">
        <v>97319</v>
      </c>
      <c r="AA28" s="2">
        <v>99087</v>
      </c>
    </row>
    <row r="29" spans="2:27" ht="15" customHeight="1" x14ac:dyDescent="0.45">
      <c r="B29" s="44" t="s">
        <v>73</v>
      </c>
      <c r="C29" s="1" t="s">
        <v>74</v>
      </c>
      <c r="D29" s="2">
        <v>5586.0254757761286</v>
      </c>
      <c r="E29" s="2">
        <v>6943.9471755238774</v>
      </c>
      <c r="F29" s="2">
        <v>6947.4814367496228</v>
      </c>
      <c r="G29" s="2">
        <v>7112.0861518682259</v>
      </c>
      <c r="H29" s="2">
        <v>4929.5677053162535</v>
      </c>
      <c r="I29" s="2">
        <v>5497.8995177712713</v>
      </c>
      <c r="J29" s="2">
        <v>5606.9760148284449</v>
      </c>
      <c r="K29" s="2">
        <v>8622.8716115175775</v>
      </c>
      <c r="L29" s="2">
        <v>9632.9402048232587</v>
      </c>
      <c r="M29" s="2">
        <v>10640.281466798811</v>
      </c>
      <c r="N29" s="2">
        <v>12467.284440039646</v>
      </c>
      <c r="O29" s="2">
        <v>11785.50974562273</v>
      </c>
      <c r="P29" s="2">
        <v>11015.640568219362</v>
      </c>
      <c r="Q29" s="2">
        <v>11582.509415262637</v>
      </c>
      <c r="R29" s="2">
        <v>10716.885365047905</v>
      </c>
      <c r="S29" s="2">
        <v>11172.678559629996</v>
      </c>
      <c r="T29" s="2">
        <v>11594</v>
      </c>
      <c r="U29" s="2">
        <v>9298</v>
      </c>
      <c r="V29" s="2">
        <v>10166</v>
      </c>
      <c r="W29" s="2">
        <v>11413</v>
      </c>
      <c r="X29" s="2">
        <v>11711</v>
      </c>
      <c r="Y29" s="2">
        <v>12321</v>
      </c>
      <c r="Z29" s="2">
        <v>9249</v>
      </c>
      <c r="AA29" s="2">
        <v>9883</v>
      </c>
    </row>
    <row r="30" spans="2:27" ht="15" customHeight="1" x14ac:dyDescent="0.45">
      <c r="B30" s="44" t="s">
        <v>75</v>
      </c>
      <c r="C30" s="1" t="s">
        <v>76</v>
      </c>
      <c r="D30" s="2">
        <v>1124.4370684508717</v>
      </c>
      <c r="E30" s="2">
        <v>1378.1399488919596</v>
      </c>
      <c r="F30" s="2">
        <v>1607.511246373416</v>
      </c>
      <c r="G30" s="2">
        <v>1795.4207315819358</v>
      </c>
      <c r="H30" s="2">
        <v>2099.9476485521009</v>
      </c>
      <c r="I30" s="2">
        <v>2384.5844411942221</v>
      </c>
      <c r="J30" s="2">
        <v>2506.4308993996392</v>
      </c>
      <c r="K30" s="2">
        <v>3092.6625748217857</v>
      </c>
      <c r="L30" s="2">
        <v>3702.7397986011133</v>
      </c>
      <c r="M30" s="2">
        <v>3427.0251499866868</v>
      </c>
      <c r="N30" s="2">
        <v>3654.917497161181</v>
      </c>
      <c r="O30" s="2">
        <v>3623.1252186657839</v>
      </c>
      <c r="P30" s="2">
        <v>3678.7268591672077</v>
      </c>
      <c r="Q30" s="2">
        <v>3775.1706480635894</v>
      </c>
      <c r="R30" s="2">
        <v>4218.2948651592105</v>
      </c>
      <c r="S30" s="2">
        <v>4366.7915970959029</v>
      </c>
      <c r="T30" s="2">
        <v>4881</v>
      </c>
      <c r="U30" s="2">
        <v>4875</v>
      </c>
      <c r="V30" s="2">
        <v>5867</v>
      </c>
      <c r="W30" s="2">
        <v>6581</v>
      </c>
      <c r="X30" s="2">
        <v>6121</v>
      </c>
      <c r="Y30" s="2">
        <v>5777</v>
      </c>
      <c r="Z30" s="2">
        <v>9291</v>
      </c>
      <c r="AA30" s="2">
        <v>9848</v>
      </c>
    </row>
    <row r="31" spans="2:27" ht="15" customHeight="1" x14ac:dyDescent="0.45">
      <c r="B31" s="44" t="s">
        <v>77</v>
      </c>
      <c r="C31" s="1" t="s">
        <v>78</v>
      </c>
      <c r="D31" s="2">
        <v>10346.260160252454</v>
      </c>
      <c r="E31" s="2">
        <v>10472.043093145352</v>
      </c>
      <c r="F31" s="2">
        <v>10483.282653132848</v>
      </c>
      <c r="G31" s="2">
        <v>10948.787869697753</v>
      </c>
      <c r="H31" s="2">
        <v>11497.330971561138</v>
      </c>
      <c r="I31" s="2">
        <v>11112.379376309105</v>
      </c>
      <c r="J31" s="2">
        <v>11781.615675152581</v>
      </c>
      <c r="K31" s="2">
        <v>12788.027686908108</v>
      </c>
      <c r="L31" s="2">
        <v>13099.358132403922</v>
      </c>
      <c r="M31" s="2">
        <v>13469.11557902757</v>
      </c>
      <c r="N31" s="2">
        <v>13787.99289940179</v>
      </c>
      <c r="O31" s="2">
        <v>14100.847196670495</v>
      </c>
      <c r="P31" s="2">
        <v>14412.253426392204</v>
      </c>
      <c r="Q31" s="2">
        <v>14792.230844675556</v>
      </c>
      <c r="R31" s="2">
        <v>15140.360157787412</v>
      </c>
      <c r="S31" s="2">
        <v>15535.268021088747</v>
      </c>
      <c r="T31" s="2">
        <v>15936</v>
      </c>
      <c r="U31" s="2">
        <v>15945</v>
      </c>
      <c r="V31" s="2">
        <v>16347</v>
      </c>
      <c r="W31" s="2">
        <v>21530</v>
      </c>
      <c r="X31" s="2">
        <v>22017</v>
      </c>
      <c r="Y31" s="2">
        <v>22573</v>
      </c>
      <c r="Z31" s="2">
        <v>22527</v>
      </c>
      <c r="AA31" s="2">
        <v>22994</v>
      </c>
    </row>
    <row r="32" spans="2:27" ht="15" customHeight="1" x14ac:dyDescent="0.45">
      <c r="B32" s="44" t="s">
        <v>79</v>
      </c>
      <c r="C32" s="1" t="s">
        <v>235</v>
      </c>
      <c r="D32" s="2">
        <v>19547.162347022717</v>
      </c>
      <c r="E32" s="2">
        <v>20130.364313233764</v>
      </c>
      <c r="F32" s="2">
        <v>20377.059322471785</v>
      </c>
      <c r="G32" s="2">
        <v>20353.584081619883</v>
      </c>
      <c r="H32" s="2">
        <v>21510.58656676341</v>
      </c>
      <c r="I32" s="2">
        <v>22940.198935083074</v>
      </c>
      <c r="J32" s="2">
        <v>24438.257151243215</v>
      </c>
      <c r="K32" s="2">
        <v>26207.811349693708</v>
      </c>
      <c r="L32" s="2">
        <v>28073.572810736667</v>
      </c>
      <c r="M32" s="2">
        <v>30802.567027254347</v>
      </c>
      <c r="N32" s="2">
        <v>33880.469690044374</v>
      </c>
      <c r="O32" s="2">
        <v>37125.015107519052</v>
      </c>
      <c r="P32" s="2">
        <v>41137.388096176684</v>
      </c>
      <c r="Q32" s="2">
        <v>46460.628485981506</v>
      </c>
      <c r="R32" s="2">
        <v>39941.577930008694</v>
      </c>
      <c r="S32" s="2">
        <v>40396.254406647815</v>
      </c>
      <c r="T32" s="2">
        <v>41357</v>
      </c>
      <c r="U32" s="2">
        <v>50086</v>
      </c>
      <c r="V32" s="2">
        <v>53978</v>
      </c>
      <c r="W32" s="2">
        <v>60749</v>
      </c>
      <c r="X32" s="2">
        <v>63295</v>
      </c>
      <c r="Y32" s="2">
        <v>64521</v>
      </c>
      <c r="Z32" s="2">
        <v>49959</v>
      </c>
      <c r="AA32" s="2">
        <v>54128</v>
      </c>
    </row>
    <row r="33" spans="2:27" ht="15" customHeight="1" x14ac:dyDescent="0.45">
      <c r="B33" s="44" t="s">
        <v>80</v>
      </c>
      <c r="C33" s="1" t="s">
        <v>236</v>
      </c>
      <c r="D33" s="2">
        <v>148828.69996749508</v>
      </c>
      <c r="E33" s="2">
        <v>156489.52291907184</v>
      </c>
      <c r="F33" s="2">
        <v>163596.19933596451</v>
      </c>
      <c r="G33" s="2">
        <v>178938.99485476167</v>
      </c>
      <c r="H33" s="2">
        <v>187326.22937392929</v>
      </c>
      <c r="I33" s="2">
        <v>200093.34494012938</v>
      </c>
      <c r="J33" s="2">
        <v>211349.11285345227</v>
      </c>
      <c r="K33" s="2">
        <v>221189.67261992581</v>
      </c>
      <c r="L33" s="2">
        <v>231043.07339588684</v>
      </c>
      <c r="M33" s="2">
        <v>245437.99381085351</v>
      </c>
      <c r="N33" s="2">
        <v>270917.35280372872</v>
      </c>
      <c r="O33" s="2">
        <v>284422.86257154145</v>
      </c>
      <c r="P33" s="2">
        <v>297837.16245218099</v>
      </c>
      <c r="Q33" s="2">
        <v>311579.93932760833</v>
      </c>
      <c r="R33" s="2">
        <v>320907.45233539771</v>
      </c>
      <c r="S33" s="2">
        <v>336796.93730752228</v>
      </c>
      <c r="T33" s="2">
        <v>370097</v>
      </c>
      <c r="U33" s="2">
        <v>359867</v>
      </c>
      <c r="V33" s="2">
        <v>386097</v>
      </c>
      <c r="W33" s="2">
        <v>572686</v>
      </c>
      <c r="X33" s="2">
        <v>591227</v>
      </c>
      <c r="Y33" s="2">
        <v>614725</v>
      </c>
      <c r="Z33" s="2">
        <v>541501</v>
      </c>
      <c r="AA33" s="2">
        <v>569216</v>
      </c>
    </row>
    <row r="34" spans="2:27" ht="15" customHeight="1" x14ac:dyDescent="0.45">
      <c r="B34" s="57" t="s">
        <v>237</v>
      </c>
      <c r="C34" s="12" t="s">
        <v>238</v>
      </c>
      <c r="D34" s="2"/>
      <c r="E34" s="2"/>
      <c r="F34" s="2"/>
      <c r="G34" s="2"/>
      <c r="H34" s="2"/>
      <c r="I34" s="2"/>
      <c r="J34" s="2"/>
      <c r="K34" s="2"/>
      <c r="L34" s="2"/>
      <c r="M34" s="2"/>
      <c r="N34" s="2"/>
      <c r="O34" s="2"/>
      <c r="P34" s="2"/>
      <c r="Q34" s="2"/>
      <c r="R34" s="2"/>
      <c r="S34" s="2"/>
      <c r="T34" s="2"/>
      <c r="U34" s="2"/>
      <c r="V34" s="2"/>
      <c r="W34" s="2"/>
      <c r="X34" s="2"/>
      <c r="Y34" s="2"/>
      <c r="Z34" s="2"/>
      <c r="AA34" s="2"/>
    </row>
    <row r="35" spans="2:27" ht="15" customHeight="1" x14ac:dyDescent="0.45">
      <c r="B35" s="57" t="s">
        <v>239</v>
      </c>
      <c r="C35" s="12" t="s">
        <v>240</v>
      </c>
      <c r="D35" s="2"/>
      <c r="E35" s="2"/>
      <c r="F35" s="2"/>
      <c r="G35" s="2"/>
      <c r="H35" s="2"/>
      <c r="I35" s="2"/>
      <c r="J35" s="2"/>
      <c r="K35" s="2"/>
      <c r="L35" s="2"/>
      <c r="M35" s="2"/>
      <c r="N35" s="2"/>
      <c r="O35" s="2"/>
      <c r="P35" s="2"/>
      <c r="Q35" s="2"/>
      <c r="R35" s="2"/>
      <c r="S35" s="2"/>
      <c r="T35" s="2"/>
      <c r="U35" s="2"/>
      <c r="V35" s="2"/>
      <c r="W35" s="2"/>
      <c r="X35" s="2"/>
      <c r="Y35" s="2"/>
      <c r="Z35" s="2"/>
      <c r="AA35" s="2"/>
    </row>
    <row r="36" spans="2:27" ht="15" customHeight="1" x14ac:dyDescent="0.45">
      <c r="B36" s="57" t="s">
        <v>241</v>
      </c>
      <c r="C36" s="12" t="s">
        <v>242</v>
      </c>
      <c r="D36" s="2"/>
      <c r="E36" s="2"/>
      <c r="F36" s="2"/>
      <c r="G36" s="2"/>
      <c r="H36" s="2"/>
      <c r="I36" s="2"/>
      <c r="J36" s="2"/>
      <c r="K36" s="2"/>
      <c r="L36" s="2"/>
      <c r="M36" s="2"/>
      <c r="N36" s="2"/>
      <c r="O36" s="2"/>
      <c r="P36" s="2"/>
      <c r="Q36" s="2"/>
      <c r="R36" s="2"/>
      <c r="S36" s="2"/>
      <c r="T36" s="2"/>
      <c r="U36" s="2"/>
      <c r="V36" s="2"/>
      <c r="W36" s="2"/>
      <c r="X36" s="2"/>
      <c r="Y36" s="2"/>
      <c r="Z36" s="2"/>
      <c r="AA36" s="2"/>
    </row>
    <row r="37" spans="2:27" ht="15" customHeight="1" thickBot="1" x14ac:dyDescent="0.5">
      <c r="B37" s="95" t="s">
        <v>82</v>
      </c>
      <c r="C37" s="100" t="s">
        <v>83</v>
      </c>
      <c r="D37" s="101">
        <v>6760210.2778544296</v>
      </c>
      <c r="E37" s="101">
        <v>6929483.0112746209</v>
      </c>
      <c r="F37" s="101">
        <v>7096438.6263585771</v>
      </c>
      <c r="G37" s="101">
        <v>7291384.4354488691</v>
      </c>
      <c r="H37" s="101">
        <v>7499144.9354760144</v>
      </c>
      <c r="I37" s="101">
        <v>7697622.9792884495</v>
      </c>
      <c r="J37" s="101">
        <v>7893330.7753449911</v>
      </c>
      <c r="K37" s="101">
        <v>8076529.2153814798</v>
      </c>
      <c r="L37" s="101">
        <v>8334905.2141343234</v>
      </c>
      <c r="M37" s="101">
        <v>8482841.6930451225</v>
      </c>
      <c r="N37" s="101">
        <v>8870340.9417758808</v>
      </c>
      <c r="O37" s="101">
        <v>9025501.9067825731</v>
      </c>
      <c r="P37" s="101">
        <v>9202899.0480899643</v>
      </c>
      <c r="Q37" s="101">
        <v>9497187.5625087377</v>
      </c>
      <c r="R37" s="101">
        <v>9699463.2263332754</v>
      </c>
      <c r="S37" s="101">
        <v>9969153.3666011207</v>
      </c>
      <c r="T37" s="101">
        <v>10217230</v>
      </c>
      <c r="U37" s="101">
        <v>10436448</v>
      </c>
      <c r="V37" s="101">
        <v>10694621</v>
      </c>
      <c r="W37" s="101">
        <v>11809446</v>
      </c>
      <c r="X37" s="101">
        <v>12081698</v>
      </c>
      <c r="Y37" s="101">
        <v>12356920</v>
      </c>
      <c r="Z37" s="101">
        <v>11706710</v>
      </c>
      <c r="AA37" s="101">
        <v>11969744</v>
      </c>
    </row>
    <row r="38" spans="2:27" ht="15" customHeight="1" thickTop="1" x14ac:dyDescent="0.45"/>
    <row r="40" spans="2:27" ht="15" customHeight="1" x14ac:dyDescent="0.5">
      <c r="C40" s="62" t="s">
        <v>401</v>
      </c>
      <c r="D40" s="44"/>
      <c r="E40" s="44"/>
      <c r="F40" s="44"/>
      <c r="G40" s="44"/>
      <c r="H40" s="44"/>
      <c r="I40" s="44"/>
      <c r="J40" s="44"/>
      <c r="K40" s="44"/>
      <c r="L40" s="44"/>
      <c r="M40" s="44"/>
      <c r="N40" s="44"/>
      <c r="O40" s="44"/>
      <c r="P40" s="44"/>
      <c r="Q40" s="44"/>
      <c r="R40" s="44"/>
      <c r="S40" s="44"/>
      <c r="T40" s="44"/>
      <c r="U40" s="44"/>
      <c r="V40" s="44"/>
      <c r="W40" s="44"/>
      <c r="X40" s="44"/>
      <c r="Y40" s="44"/>
      <c r="Z40" s="44"/>
      <c r="AA40" s="44"/>
    </row>
    <row r="41" spans="2:27" s="96" customFormat="1" ht="15" customHeight="1" thickBot="1" x14ac:dyDescent="0.5">
      <c r="B41" s="79"/>
      <c r="C41" s="99" t="s">
        <v>402</v>
      </c>
      <c r="D41" s="99">
        <v>1999</v>
      </c>
      <c r="E41" s="99">
        <f t="shared" ref="E41:X41" si="2">+D41+1</f>
        <v>2000</v>
      </c>
      <c r="F41" s="99">
        <f t="shared" si="2"/>
        <v>2001</v>
      </c>
      <c r="G41" s="99">
        <f t="shared" si="2"/>
        <v>2002</v>
      </c>
      <c r="H41" s="99">
        <f t="shared" si="2"/>
        <v>2003</v>
      </c>
      <c r="I41" s="99">
        <f t="shared" si="2"/>
        <v>2004</v>
      </c>
      <c r="J41" s="99">
        <f t="shared" si="2"/>
        <v>2005</v>
      </c>
      <c r="K41" s="99">
        <f t="shared" si="2"/>
        <v>2006</v>
      </c>
      <c r="L41" s="99">
        <f t="shared" si="2"/>
        <v>2007</v>
      </c>
      <c r="M41" s="99">
        <f t="shared" si="2"/>
        <v>2008</v>
      </c>
      <c r="N41" s="99">
        <f t="shared" si="2"/>
        <v>2009</v>
      </c>
      <c r="O41" s="99">
        <f t="shared" si="2"/>
        <v>2010</v>
      </c>
      <c r="P41" s="99">
        <f t="shared" si="2"/>
        <v>2011</v>
      </c>
      <c r="Q41" s="99">
        <f t="shared" si="2"/>
        <v>2012</v>
      </c>
      <c r="R41" s="99">
        <f t="shared" si="2"/>
        <v>2013</v>
      </c>
      <c r="S41" s="99">
        <f t="shared" si="2"/>
        <v>2014</v>
      </c>
      <c r="T41" s="99">
        <f t="shared" si="2"/>
        <v>2015</v>
      </c>
      <c r="U41" s="99">
        <f t="shared" si="2"/>
        <v>2016</v>
      </c>
      <c r="V41" s="99">
        <f t="shared" si="2"/>
        <v>2017</v>
      </c>
      <c r="W41" s="99">
        <f t="shared" si="2"/>
        <v>2018</v>
      </c>
      <c r="X41" s="99">
        <f t="shared" si="2"/>
        <v>2019</v>
      </c>
      <c r="Y41" s="99">
        <f t="shared" ref="Y41:AA41" si="3">+X41+1</f>
        <v>2020</v>
      </c>
      <c r="Z41" s="99">
        <f t="shared" si="3"/>
        <v>2021</v>
      </c>
      <c r="AA41" s="99">
        <f t="shared" si="3"/>
        <v>2022</v>
      </c>
    </row>
    <row r="42" spans="2:27" ht="15" customHeight="1" thickTop="1" x14ac:dyDescent="0.45">
      <c r="B42" s="67" t="s">
        <v>0</v>
      </c>
      <c r="C42" s="67" t="s">
        <v>1</v>
      </c>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2:27" ht="15" customHeight="1" x14ac:dyDescent="0.45">
      <c r="B43" s="44" t="s">
        <v>47</v>
      </c>
      <c r="C43" s="4" t="s">
        <v>48</v>
      </c>
      <c r="D43" s="6"/>
      <c r="E43" s="6">
        <f>IFERROR((E6/D6-1)*100,"")</f>
        <v>2.3814928498277599</v>
      </c>
      <c r="F43" s="6">
        <f t="shared" ref="F43:V58" si="4">IFERROR((F6/E6-1)*100,"")</f>
        <v>2.3792629043643876</v>
      </c>
      <c r="G43" s="6">
        <f t="shared" si="4"/>
        <v>2.3657887460514893</v>
      </c>
      <c r="H43" s="6">
        <f t="shared" si="4"/>
        <v>2.4039789855186511</v>
      </c>
      <c r="I43" s="6">
        <f t="shared" si="4"/>
        <v>2.3826689811737412</v>
      </c>
      <c r="J43" s="6">
        <f t="shared" si="4"/>
        <v>2.3992296579230521</v>
      </c>
      <c r="K43" s="6">
        <f t="shared" si="4"/>
        <v>3.1134360977149944</v>
      </c>
      <c r="L43" s="6">
        <f t="shared" si="4"/>
        <v>1.9719561473962477</v>
      </c>
      <c r="M43" s="6">
        <f t="shared" si="4"/>
        <v>2.1758263103855313</v>
      </c>
      <c r="N43" s="6">
        <f t="shared" si="4"/>
        <v>2.3431216256506682</v>
      </c>
      <c r="O43" s="6">
        <f t="shared" si="4"/>
        <v>2.199298700441088</v>
      </c>
      <c r="P43" s="6">
        <f t="shared" si="4"/>
        <v>2.2205788857654563</v>
      </c>
      <c r="Q43" s="6">
        <f t="shared" si="4"/>
        <v>2.2084294634704849</v>
      </c>
      <c r="R43" s="6">
        <f t="shared" si="4"/>
        <v>2.2278523073713696</v>
      </c>
      <c r="S43" s="6">
        <f t="shared" si="4"/>
        <v>2.8845079200173318</v>
      </c>
      <c r="T43" s="6">
        <f t="shared" si="4"/>
        <v>2.1995320910173088</v>
      </c>
      <c r="U43" s="6">
        <f t="shared" si="4"/>
        <v>2.2459958807550695</v>
      </c>
      <c r="V43" s="6">
        <f t="shared" si="4"/>
        <v>2.1797990018676439</v>
      </c>
      <c r="W43" s="6">
        <f t="shared" ref="W43:X72" si="5">IFERROR((W6/V6-1)*100,"")</f>
        <v>9.7084827523481021</v>
      </c>
      <c r="X43" s="6">
        <f t="shared" si="5"/>
        <v>2.1935029380408588</v>
      </c>
      <c r="Y43" s="6">
        <f t="shared" ref="Y43:AA74" si="6">IFERROR((Y6/X6-1)*100,"")</f>
        <v>2.1855950565364823</v>
      </c>
      <c r="Z43" s="6">
        <f t="shared" si="6"/>
        <v>0.72398048851727292</v>
      </c>
      <c r="AA43" s="6">
        <f t="shared" si="6"/>
        <v>2.2109445665359218</v>
      </c>
    </row>
    <row r="44" spans="2:27" ht="15" customHeight="1" x14ac:dyDescent="0.45">
      <c r="B44" s="44" t="s">
        <v>49</v>
      </c>
      <c r="C44" s="1" t="s">
        <v>50</v>
      </c>
      <c r="D44" s="3" t="str">
        <f>IFERROR((D6/#REF!-1)*100,"")</f>
        <v/>
      </c>
      <c r="E44" s="3">
        <f t="shared" ref="E44:T73" si="7">IFERROR((E7/D7-1)*100,"")</f>
        <v>2.3834213264177562</v>
      </c>
      <c r="F44" s="3">
        <f t="shared" si="7"/>
        <v>2.3817703554318337</v>
      </c>
      <c r="G44" s="3">
        <f t="shared" si="7"/>
        <v>2.3667892504994903</v>
      </c>
      <c r="H44" s="3">
        <f t="shared" si="7"/>
        <v>2.4052544203642778</v>
      </c>
      <c r="I44" s="3">
        <f t="shared" si="7"/>
        <v>2.3820803546633629</v>
      </c>
      <c r="J44" s="3">
        <f t="shared" si="7"/>
        <v>2.401045865401441</v>
      </c>
      <c r="K44" s="3">
        <f t="shared" si="7"/>
        <v>3.1143260516640847</v>
      </c>
      <c r="L44" s="3">
        <f t="shared" si="7"/>
        <v>1.9316441103579551</v>
      </c>
      <c r="M44" s="3">
        <f t="shared" si="7"/>
        <v>2.1723416336927093</v>
      </c>
      <c r="N44" s="3">
        <f t="shared" si="7"/>
        <v>2.1984858474855873</v>
      </c>
      <c r="O44" s="3">
        <f t="shared" si="7"/>
        <v>2.199774315269698</v>
      </c>
      <c r="P44" s="3">
        <f t="shared" si="7"/>
        <v>2.1964033795387916</v>
      </c>
      <c r="Q44" s="3">
        <f t="shared" si="7"/>
        <v>2.2099672314775942</v>
      </c>
      <c r="R44" s="3">
        <f t="shared" si="7"/>
        <v>2.2174878056953951</v>
      </c>
      <c r="S44" s="3">
        <f t="shared" si="7"/>
        <v>2.7195456367603565</v>
      </c>
      <c r="T44" s="3">
        <f t="shared" si="7"/>
        <v>2.2007914392738526</v>
      </c>
      <c r="U44" s="3">
        <f t="shared" si="4"/>
        <v>2.2485334586871186</v>
      </c>
      <c r="V44" s="3">
        <f t="shared" si="4"/>
        <v>2.1787644589880584</v>
      </c>
      <c r="W44" s="3">
        <f t="shared" si="5"/>
        <v>10.550135354459966</v>
      </c>
      <c r="X44" s="3">
        <f t="shared" si="5"/>
        <v>2.1966311375419156</v>
      </c>
      <c r="Y44" s="3">
        <f t="shared" si="6"/>
        <v>2.1841429647959432</v>
      </c>
      <c r="Z44" s="3">
        <f t="shared" si="6"/>
        <v>1.3031359352434047</v>
      </c>
      <c r="AA44" s="3">
        <f t="shared" si="6"/>
        <v>2.21175358180834</v>
      </c>
    </row>
    <row r="45" spans="2:27" ht="15" customHeight="1" x14ac:dyDescent="0.45">
      <c r="B45" s="57" t="s">
        <v>215</v>
      </c>
      <c r="C45" s="12" t="s">
        <v>216</v>
      </c>
      <c r="D45" s="11" t="str">
        <f>IFERROR((D7/#REF!-1)*100,"")</f>
        <v/>
      </c>
      <c r="E45" s="11">
        <f t="shared" si="7"/>
        <v>2.3828095180351339</v>
      </c>
      <c r="F45" s="11">
        <f t="shared" si="4"/>
        <v>2.382786612081067</v>
      </c>
      <c r="G45" s="11">
        <f t="shared" si="4"/>
        <v>2.3827725962900281</v>
      </c>
      <c r="H45" s="11">
        <f t="shared" si="4"/>
        <v>2.382861519413626</v>
      </c>
      <c r="I45" s="11">
        <f t="shared" si="4"/>
        <v>2.3828955050415379</v>
      </c>
      <c r="J45" s="11">
        <f t="shared" si="4"/>
        <v>2.3829088418179545</v>
      </c>
      <c r="K45" s="11">
        <f t="shared" si="4"/>
        <v>3.0999991179159192</v>
      </c>
      <c r="L45" s="11">
        <f t="shared" si="4"/>
        <v>1.9559483661938382</v>
      </c>
      <c r="M45" s="11">
        <f t="shared" si="4"/>
        <v>2.1999923686365941</v>
      </c>
      <c r="N45" s="11">
        <f t="shared" si="4"/>
        <v>2.1831829902725142</v>
      </c>
      <c r="O45" s="11">
        <f t="shared" si="4"/>
        <v>2.2000095338239101</v>
      </c>
      <c r="P45" s="11">
        <f t="shared" si="4"/>
        <v>2.1999733235906094</v>
      </c>
      <c r="Q45" s="11">
        <f t="shared" si="4"/>
        <v>2.2000161192714307</v>
      </c>
      <c r="R45" s="11">
        <f t="shared" si="4"/>
        <v>2.2137821577786765</v>
      </c>
      <c r="S45" s="11">
        <f t="shared" si="4"/>
        <v>2.7073861941810273</v>
      </c>
      <c r="T45" s="11">
        <f t="shared" si="4"/>
        <v>2.1999859697314994</v>
      </c>
      <c r="U45" s="11">
        <f t="shared" si="4"/>
        <v>2.2252269582886619</v>
      </c>
      <c r="V45" s="11">
        <f t="shared" si="4"/>
        <v>2.2005545131082105</v>
      </c>
      <c r="W45" s="11">
        <f t="shared" si="5"/>
        <v>10.575436861543274</v>
      </c>
      <c r="X45" s="11">
        <f t="shared" si="5"/>
        <v>2.2006027202103207</v>
      </c>
      <c r="Y45" s="11">
        <f t="shared" si="6"/>
        <v>2.1995723261055478</v>
      </c>
      <c r="Z45" s="11">
        <f t="shared" si="6"/>
        <v>1.2569152238069314</v>
      </c>
      <c r="AA45" s="11">
        <f t="shared" si="6"/>
        <v>2.2004501602632009</v>
      </c>
    </row>
    <row r="46" spans="2:27" ht="15" customHeight="1" x14ac:dyDescent="0.45">
      <c r="B46" s="57" t="s">
        <v>217</v>
      </c>
      <c r="C46" s="12" t="s">
        <v>218</v>
      </c>
      <c r="D46" s="11" t="str">
        <f>IFERROR((D8/#REF!-1)*100,"")</f>
        <v/>
      </c>
      <c r="E46" s="11">
        <f t="shared" si="7"/>
        <v>3.1635729765381981</v>
      </c>
      <c r="F46" s="11">
        <f t="shared" si="4"/>
        <v>1.0956912681213016</v>
      </c>
      <c r="G46" s="11">
        <f t="shared" si="4"/>
        <v>-18.117753350399024</v>
      </c>
      <c r="H46" s="11">
        <f t="shared" si="4"/>
        <v>38.289685987340214</v>
      </c>
      <c r="I46" s="11">
        <f t="shared" si="4"/>
        <v>1.4149813875525385</v>
      </c>
      <c r="J46" s="11">
        <f t="shared" si="4"/>
        <v>24.124280608417759</v>
      </c>
      <c r="K46" s="11">
        <f t="shared" si="4"/>
        <v>17.268432255943146</v>
      </c>
      <c r="L46" s="11">
        <f t="shared" si="4"/>
        <v>-19.178396455827841</v>
      </c>
      <c r="M46" s="11">
        <f t="shared" si="4"/>
        <v>-28.124581479442266</v>
      </c>
      <c r="N46" s="11">
        <f t="shared" si="4"/>
        <v>26.040055712982092</v>
      </c>
      <c r="O46" s="11">
        <f t="shared" si="4"/>
        <v>1.9026728874472099</v>
      </c>
      <c r="P46" s="11">
        <f t="shared" si="4"/>
        <v>-2.3259024953557472</v>
      </c>
      <c r="Q46" s="11">
        <f t="shared" si="4"/>
        <v>15.399867812293454</v>
      </c>
      <c r="R46" s="11">
        <f t="shared" si="4"/>
        <v>6.56739213440245</v>
      </c>
      <c r="S46" s="11">
        <f t="shared" si="4"/>
        <v>16.409888928699388</v>
      </c>
      <c r="T46" s="11">
        <f t="shared" si="4"/>
        <v>3.000923361034169</v>
      </c>
      <c r="U46" s="11">
        <f t="shared" si="4"/>
        <v>25.220557344909665</v>
      </c>
      <c r="V46" s="11">
        <f t="shared" si="4"/>
        <v>-15.354506821740099</v>
      </c>
      <c r="W46" s="11">
        <f t="shared" si="5"/>
        <v>-14.030915576694413</v>
      </c>
      <c r="X46" s="11">
        <f t="shared" si="5"/>
        <v>-2.7662517289073318</v>
      </c>
      <c r="Y46" s="11">
        <f t="shared" si="6"/>
        <v>-18.081239133870707</v>
      </c>
      <c r="Z46" s="11">
        <f t="shared" si="6"/>
        <v>77.040324136600418</v>
      </c>
      <c r="AA46" s="11">
        <f t="shared" si="6"/>
        <v>12.805143853530954</v>
      </c>
    </row>
    <row r="47" spans="2:27" ht="15" customHeight="1" x14ac:dyDescent="0.45">
      <c r="B47" s="44" t="s">
        <v>51</v>
      </c>
      <c r="C47" s="1" t="s">
        <v>219</v>
      </c>
      <c r="D47" s="3" t="str">
        <f>IFERROR((D9/#REF!-1)*100,"")</f>
        <v/>
      </c>
      <c r="E47" s="3">
        <f t="shared" si="7"/>
        <v>2.383365332385412</v>
      </c>
      <c r="F47" s="3">
        <f t="shared" si="4"/>
        <v>2.3772814605726333</v>
      </c>
      <c r="G47" s="3">
        <f t="shared" si="4"/>
        <v>2.3804078893377101</v>
      </c>
      <c r="H47" s="3">
        <f t="shared" si="4"/>
        <v>2.3841803717708832</v>
      </c>
      <c r="I47" s="3">
        <f t="shared" si="4"/>
        <v>2.381452013412555</v>
      </c>
      <c r="J47" s="3">
        <f t="shared" si="4"/>
        <v>2.3806915235702997</v>
      </c>
      <c r="K47" s="3">
        <f t="shared" si="4"/>
        <v>3.1120626697257237</v>
      </c>
      <c r="L47" s="3">
        <f t="shared" si="4"/>
        <v>2.198475443122061</v>
      </c>
      <c r="M47" s="3">
        <f t="shared" si="4"/>
        <v>2.201932231121928</v>
      </c>
      <c r="N47" s="3">
        <f t="shared" si="4"/>
        <v>2.201239785142306</v>
      </c>
      <c r="O47" s="3">
        <f t="shared" si="4"/>
        <v>2.1957982123913977</v>
      </c>
      <c r="P47" s="3">
        <f t="shared" si="4"/>
        <v>2.2005578069530296</v>
      </c>
      <c r="Q47" s="3">
        <f t="shared" si="4"/>
        <v>2.2003511967877198</v>
      </c>
      <c r="R47" s="3">
        <f t="shared" si="4"/>
        <v>2.201727030265821</v>
      </c>
      <c r="S47" s="3">
        <f t="shared" si="4"/>
        <v>2.2029486409445465</v>
      </c>
      <c r="T47" s="3">
        <f t="shared" si="4"/>
        <v>2.202368878360339</v>
      </c>
      <c r="U47" s="3">
        <f t="shared" si="4"/>
        <v>2.2335155955167219</v>
      </c>
      <c r="V47" s="3">
        <f t="shared" si="4"/>
        <v>2.1843884755133658</v>
      </c>
      <c r="W47" s="3">
        <f t="shared" si="5"/>
        <v>2.5507815474136608</v>
      </c>
      <c r="X47" s="3">
        <f t="shared" si="5"/>
        <v>2.1985729337632209</v>
      </c>
      <c r="Y47" s="3">
        <f t="shared" si="6"/>
        <v>2.1973367956535483</v>
      </c>
      <c r="Z47" s="3">
        <f t="shared" si="6"/>
        <v>4.0987263699343579E-2</v>
      </c>
      <c r="AA47" s="3">
        <f t="shared" si="6"/>
        <v>2.2040903950702351</v>
      </c>
    </row>
    <row r="48" spans="2:27" ht="15" customHeight="1" x14ac:dyDescent="0.45">
      <c r="B48" s="44" t="s">
        <v>52</v>
      </c>
      <c r="C48" s="1" t="s">
        <v>220</v>
      </c>
      <c r="D48" s="3" t="str">
        <f>IFERROR((D10/#REF!-1)*100,"")</f>
        <v/>
      </c>
      <c r="E48" s="3">
        <f t="shared" si="7"/>
        <v>2.3050428119453681</v>
      </c>
      <c r="F48" s="3">
        <f t="shared" si="4"/>
        <v>2.2950434228852234</v>
      </c>
      <c r="G48" s="3">
        <f t="shared" si="4"/>
        <v>2.2845477679531268</v>
      </c>
      <c r="H48" s="3">
        <f t="shared" si="4"/>
        <v>2.4234857525688769</v>
      </c>
      <c r="I48" s="3">
        <f t="shared" si="4"/>
        <v>2.4052735208927256</v>
      </c>
      <c r="J48" s="3">
        <f t="shared" si="4"/>
        <v>2.3901750784508735</v>
      </c>
      <c r="K48" s="3">
        <f t="shared" si="4"/>
        <v>3.0888968375154757</v>
      </c>
      <c r="L48" s="3">
        <f t="shared" si="4"/>
        <v>2.7364183910414175</v>
      </c>
      <c r="M48" s="3">
        <f t="shared" si="4"/>
        <v>2.2198807343519755</v>
      </c>
      <c r="N48" s="3">
        <f t="shared" si="4"/>
        <v>8.068685433338052</v>
      </c>
      <c r="O48" s="3">
        <f t="shared" si="4"/>
        <v>2.1934897064784131</v>
      </c>
      <c r="P48" s="3">
        <f t="shared" si="4"/>
        <v>3.1166513401208018</v>
      </c>
      <c r="Q48" s="3">
        <f t="shared" si="4"/>
        <v>2.181766543196284</v>
      </c>
      <c r="R48" s="3">
        <f t="shared" si="4"/>
        <v>2.6583457618790884</v>
      </c>
      <c r="S48" s="3">
        <f t="shared" si="4"/>
        <v>10.504551542736905</v>
      </c>
      <c r="T48" s="3">
        <f t="shared" si="4"/>
        <v>2.1528178158271016</v>
      </c>
      <c r="U48" s="3">
        <f t="shared" si="4"/>
        <v>2.2014346428009368</v>
      </c>
      <c r="V48" s="3">
        <f t="shared" si="4"/>
        <v>2.1993399339933939</v>
      </c>
      <c r="W48" s="3">
        <f t="shared" si="5"/>
        <v>2.217026626709373</v>
      </c>
      <c r="X48" s="3">
        <f t="shared" si="5"/>
        <v>2.0720565129298096</v>
      </c>
      <c r="Y48" s="3">
        <f t="shared" si="6"/>
        <v>2.2033212829528415</v>
      </c>
      <c r="Z48" s="3">
        <f t="shared" si="6"/>
        <v>-17.415356039651929</v>
      </c>
      <c r="AA48" s="3">
        <f t="shared" si="6"/>
        <v>2.2002200220021972</v>
      </c>
    </row>
    <row r="49" spans="2:27" ht="15" customHeight="1" x14ac:dyDescent="0.45">
      <c r="B49" s="44" t="s">
        <v>53</v>
      </c>
      <c r="C49" s="1" t="s">
        <v>54</v>
      </c>
      <c r="D49" s="3" t="str">
        <f>IFERROR((D11/#REF!-1)*100,"")</f>
        <v/>
      </c>
      <c r="E49" s="3">
        <f t="shared" si="7"/>
        <v>2.3794488128621838</v>
      </c>
      <c r="F49" s="3">
        <f t="shared" si="4"/>
        <v>2.3527346327023579</v>
      </c>
      <c r="G49" s="3">
        <f t="shared" si="4"/>
        <v>2.3545145656637123</v>
      </c>
      <c r="H49" s="3">
        <f t="shared" si="4"/>
        <v>2.3276405049408311</v>
      </c>
      <c r="I49" s="3">
        <f t="shared" si="4"/>
        <v>2.4244074684447225</v>
      </c>
      <c r="J49" s="3">
        <f t="shared" si="4"/>
        <v>2.3930573593706539</v>
      </c>
      <c r="K49" s="3">
        <f t="shared" si="4"/>
        <v>3.0549057371499933</v>
      </c>
      <c r="L49" s="3">
        <f t="shared" si="4"/>
        <v>2.2431740477842244</v>
      </c>
      <c r="M49" s="3">
        <f t="shared" si="4"/>
        <v>2.2180922472444076</v>
      </c>
      <c r="N49" s="3">
        <f t="shared" si="4"/>
        <v>2.1935693890465124</v>
      </c>
      <c r="O49" s="3">
        <f t="shared" si="4"/>
        <v>2.1926889707670316</v>
      </c>
      <c r="P49" s="3">
        <f t="shared" si="4"/>
        <v>2.1682481400803644</v>
      </c>
      <c r="Q49" s="3">
        <f t="shared" si="4"/>
        <v>2.1664861811335978</v>
      </c>
      <c r="R49" s="3">
        <f t="shared" si="4"/>
        <v>2.2204749057323392</v>
      </c>
      <c r="S49" s="3">
        <f t="shared" si="4"/>
        <v>2.2146148431525958</v>
      </c>
      <c r="T49" s="3">
        <f t="shared" si="4"/>
        <v>2.1873602387468161</v>
      </c>
      <c r="U49" s="3">
        <f t="shared" si="4"/>
        <v>2.1998450813323078</v>
      </c>
      <c r="V49" s="3">
        <f t="shared" si="4"/>
        <v>2.1979687736850106</v>
      </c>
      <c r="W49" s="3">
        <f t="shared" si="5"/>
        <v>6.9563927617917631</v>
      </c>
      <c r="X49" s="3">
        <f t="shared" si="5"/>
        <v>2.2049646373595966</v>
      </c>
      <c r="Y49" s="3">
        <f t="shared" si="6"/>
        <v>2.1981004070556365</v>
      </c>
      <c r="Z49" s="3">
        <f t="shared" si="6"/>
        <v>2.1972915560276141</v>
      </c>
      <c r="AA49" s="3">
        <f t="shared" si="6"/>
        <v>2.1955180253329099</v>
      </c>
    </row>
    <row r="50" spans="2:27" ht="15" customHeight="1" x14ac:dyDescent="0.45">
      <c r="B50" s="44" t="s">
        <v>55</v>
      </c>
      <c r="C50" s="4" t="s">
        <v>56</v>
      </c>
      <c r="D50" s="6" t="str">
        <f>IFERROR((D12/#REF!-1)*100,"")</f>
        <v/>
      </c>
      <c r="E50" s="6">
        <f t="shared" si="7"/>
        <v>2.3775486595755568</v>
      </c>
      <c r="F50" s="6">
        <f t="shared" si="4"/>
        <v>2.2232636434087016</v>
      </c>
      <c r="G50" s="6">
        <f t="shared" si="4"/>
        <v>5.0506591551071178</v>
      </c>
      <c r="H50" s="6">
        <f t="shared" si="4"/>
        <v>7.1304068204081306</v>
      </c>
      <c r="I50" s="6">
        <f t="shared" si="4"/>
        <v>3.8094360427478824</v>
      </c>
      <c r="J50" s="6">
        <f t="shared" si="4"/>
        <v>2.7426643184833566</v>
      </c>
      <c r="K50" s="6">
        <f t="shared" si="4"/>
        <v>-6.632871724873846</v>
      </c>
      <c r="L50" s="6">
        <f t="shared" si="4"/>
        <v>15.040297103835719</v>
      </c>
      <c r="M50" s="6">
        <f t="shared" si="4"/>
        <v>-3.8327854015916429</v>
      </c>
      <c r="N50" s="6">
        <f t="shared" si="4"/>
        <v>27.910481832028911</v>
      </c>
      <c r="O50" s="6">
        <f t="shared" si="4"/>
        <v>-2.2260767889327293</v>
      </c>
      <c r="P50" s="6">
        <f t="shared" si="4"/>
        <v>-1.2764005054050398</v>
      </c>
      <c r="Q50" s="6">
        <f t="shared" si="4"/>
        <v>10.449357415242734</v>
      </c>
      <c r="R50" s="6">
        <f t="shared" si="4"/>
        <v>1.891385451271832</v>
      </c>
      <c r="S50" s="6">
        <f t="shared" si="4"/>
        <v>2.0125628234343385</v>
      </c>
      <c r="T50" s="6">
        <f t="shared" si="4"/>
        <v>2.6868540085543291</v>
      </c>
      <c r="U50" s="6">
        <f t="shared" si="4"/>
        <v>1.8069701749227063</v>
      </c>
      <c r="V50" s="6">
        <f t="shared" si="4"/>
        <v>2.4079902808607168</v>
      </c>
      <c r="W50" s="6">
        <f t="shared" si="5"/>
        <v>4.0846188757426294</v>
      </c>
      <c r="X50" s="6">
        <f t="shared" si="5"/>
        <v>2.5185808050491421</v>
      </c>
      <c r="Y50" s="6">
        <f t="shared" si="6"/>
        <v>2.9514762187014432</v>
      </c>
      <c r="Z50" s="6">
        <f t="shared" si="6"/>
        <v>-27.631742741817522</v>
      </c>
      <c r="AA50" s="6">
        <f t="shared" si="6"/>
        <v>0.17276690444065768</v>
      </c>
    </row>
    <row r="51" spans="2:27" ht="15" customHeight="1" x14ac:dyDescent="0.45">
      <c r="B51" s="59" t="s">
        <v>57</v>
      </c>
      <c r="C51" s="12" t="s">
        <v>58</v>
      </c>
      <c r="D51" s="11" t="str">
        <f>IFERROR((D13/#REF!-1)*100,"")</f>
        <v/>
      </c>
      <c r="E51" s="11">
        <f t="shared" si="7"/>
        <v>8.0288798391271232</v>
      </c>
      <c r="F51" s="11">
        <f t="shared" si="4"/>
        <v>3.5252205459306962</v>
      </c>
      <c r="G51" s="11">
        <f t="shared" si="4"/>
        <v>11.184159220450972</v>
      </c>
      <c r="H51" s="11">
        <f t="shared" si="4"/>
        <v>24.818237171790479</v>
      </c>
      <c r="I51" s="11">
        <f t="shared" si="4"/>
        <v>8.0288493985094522</v>
      </c>
      <c r="J51" s="11">
        <f t="shared" si="4"/>
        <v>5.2834459249645249</v>
      </c>
      <c r="K51" s="11">
        <f t="shared" si="4"/>
        <v>-29.884672996878169</v>
      </c>
      <c r="L51" s="11">
        <f t="shared" si="4"/>
        <v>55.124587904057677</v>
      </c>
      <c r="M51" s="11">
        <f t="shared" si="4"/>
        <v>-18.813709658702017</v>
      </c>
      <c r="N51" s="11">
        <f t="shared" si="4"/>
        <v>4.8476493732586112</v>
      </c>
      <c r="O51" s="11">
        <f t="shared" si="4"/>
        <v>-18.094635724614161</v>
      </c>
      <c r="P51" s="11">
        <f t="shared" si="4"/>
        <v>-18.632036390116859</v>
      </c>
      <c r="Q51" s="11">
        <f t="shared" si="4"/>
        <v>65.52466095666081</v>
      </c>
      <c r="R51" s="11">
        <f t="shared" si="4"/>
        <v>-6.1170526794816604</v>
      </c>
      <c r="S51" s="11">
        <f t="shared" si="4"/>
        <v>1.9432383771085915</v>
      </c>
      <c r="T51" s="11">
        <f t="shared" si="4"/>
        <v>1.3934916727474933</v>
      </c>
      <c r="U51" s="11">
        <f t="shared" si="4"/>
        <v>1.8862550397532818</v>
      </c>
      <c r="V51" s="11">
        <f t="shared" si="4"/>
        <v>3.284298604148983</v>
      </c>
      <c r="W51" s="11">
        <f t="shared" si="5"/>
        <v>12.55844992206676</v>
      </c>
      <c r="X51" s="11">
        <f t="shared" si="5"/>
        <v>2.6144603788604392</v>
      </c>
      <c r="Y51" s="11">
        <f t="shared" si="6"/>
        <v>5.4746811149763763</v>
      </c>
      <c r="Z51" s="11">
        <f t="shared" si="6"/>
        <v>-50.077187391066182</v>
      </c>
      <c r="AA51" s="11">
        <f t="shared" si="6"/>
        <v>-14.262037214655665</v>
      </c>
    </row>
    <row r="52" spans="2:27" ht="15" customHeight="1" x14ac:dyDescent="0.45">
      <c r="B52" s="57" t="s">
        <v>221</v>
      </c>
      <c r="C52" s="12" t="s">
        <v>222</v>
      </c>
      <c r="D52" s="11" t="str">
        <f>IFERROR((D14/#REF!-1)*100,"")</f>
        <v/>
      </c>
      <c r="E52" s="11">
        <f t="shared" si="7"/>
        <v>8.0288798391271232</v>
      </c>
      <c r="F52" s="11">
        <f t="shared" si="4"/>
        <v>3.5252205459306962</v>
      </c>
      <c r="G52" s="11">
        <f t="shared" si="4"/>
        <v>11.184159220450972</v>
      </c>
      <c r="H52" s="11">
        <f t="shared" si="4"/>
        <v>24.818237171790479</v>
      </c>
      <c r="I52" s="11">
        <f t="shared" si="4"/>
        <v>8.0288493985094522</v>
      </c>
      <c r="J52" s="11">
        <f t="shared" si="4"/>
        <v>5.2834459249645249</v>
      </c>
      <c r="K52" s="11">
        <f t="shared" si="4"/>
        <v>-29.884672996878169</v>
      </c>
      <c r="L52" s="11">
        <f t="shared" si="4"/>
        <v>55.124587904057677</v>
      </c>
      <c r="M52" s="11">
        <f t="shared" si="4"/>
        <v>-18.813709658702017</v>
      </c>
      <c r="N52" s="11">
        <f t="shared" si="4"/>
        <v>4.8476493732586112</v>
      </c>
      <c r="O52" s="11">
        <f t="shared" si="4"/>
        <v>-18.094635724614161</v>
      </c>
      <c r="P52" s="11">
        <f t="shared" si="4"/>
        <v>-18.632036390116859</v>
      </c>
      <c r="Q52" s="11">
        <f t="shared" si="4"/>
        <v>65.52466095666081</v>
      </c>
      <c r="R52" s="11">
        <f t="shared" si="4"/>
        <v>-6.1170526794816604</v>
      </c>
      <c r="S52" s="11">
        <f t="shared" si="4"/>
        <v>1.9432383771085915</v>
      </c>
      <c r="T52" s="11">
        <f t="shared" si="4"/>
        <v>-5.3613939194879334</v>
      </c>
      <c r="U52" s="11">
        <f t="shared" si="4"/>
        <v>2.3534054139373373</v>
      </c>
      <c r="V52" s="11">
        <f t="shared" si="4"/>
        <v>2.6663171205625558</v>
      </c>
      <c r="W52" s="11">
        <f t="shared" si="5"/>
        <v>11.984979346601587</v>
      </c>
      <c r="X52" s="11">
        <f t="shared" si="5"/>
        <v>2.6414858134148789</v>
      </c>
      <c r="Y52" s="11">
        <f t="shared" si="6"/>
        <v>3.0252210654702294</v>
      </c>
      <c r="Z52" s="11">
        <f t="shared" si="6"/>
        <v>-56.338498615309817</v>
      </c>
      <c r="AA52" s="11">
        <f t="shared" si="6"/>
        <v>-17.967191524800029</v>
      </c>
    </row>
    <row r="53" spans="2:27" ht="15" customHeight="1" x14ac:dyDescent="0.45">
      <c r="B53" s="57" t="s">
        <v>223</v>
      </c>
      <c r="C53" s="12" t="s">
        <v>224</v>
      </c>
      <c r="D53" s="11" t="str">
        <f>IFERROR((D15/#REF!-1)*100,"")</f>
        <v/>
      </c>
      <c r="E53" s="11" t="str">
        <f t="shared" si="7"/>
        <v/>
      </c>
      <c r="F53" s="11" t="str">
        <f t="shared" si="4"/>
        <v/>
      </c>
      <c r="G53" s="11" t="str">
        <f t="shared" si="4"/>
        <v/>
      </c>
      <c r="H53" s="11" t="str">
        <f t="shared" si="4"/>
        <v/>
      </c>
      <c r="I53" s="11" t="str">
        <f t="shared" si="4"/>
        <v/>
      </c>
      <c r="J53" s="11" t="str">
        <f t="shared" si="4"/>
        <v/>
      </c>
      <c r="K53" s="11" t="str">
        <f t="shared" si="4"/>
        <v/>
      </c>
      <c r="L53" s="11" t="str">
        <f t="shared" si="4"/>
        <v/>
      </c>
      <c r="M53" s="11" t="str">
        <f t="shared" si="4"/>
        <v/>
      </c>
      <c r="N53" s="11" t="str">
        <f t="shared" si="4"/>
        <v/>
      </c>
      <c r="O53" s="11" t="str">
        <f t="shared" si="4"/>
        <v/>
      </c>
      <c r="P53" s="11" t="str">
        <f t="shared" si="4"/>
        <v/>
      </c>
      <c r="Q53" s="11" t="str">
        <f t="shared" si="4"/>
        <v/>
      </c>
      <c r="R53" s="11" t="str">
        <f t="shared" si="4"/>
        <v/>
      </c>
      <c r="S53" s="11" t="str">
        <f t="shared" si="4"/>
        <v/>
      </c>
      <c r="T53" s="11" t="str">
        <f t="shared" si="4"/>
        <v/>
      </c>
      <c r="U53" s="11">
        <f t="shared" si="4"/>
        <v>1.0987153482082457</v>
      </c>
      <c r="V53" s="11">
        <f t="shared" si="4"/>
        <v>7.0556763083096552</v>
      </c>
      <c r="W53" s="11">
        <f t="shared" si="5"/>
        <v>13.759175386537571</v>
      </c>
      <c r="X53" s="11">
        <f t="shared" si="5"/>
        <v>0.91982427237782272</v>
      </c>
      <c r="Y53" s="11">
        <f t="shared" si="6"/>
        <v>-3.2648619235478127</v>
      </c>
      <c r="Z53" s="11">
        <f t="shared" si="6"/>
        <v>-13.619744058500915</v>
      </c>
      <c r="AA53" s="11">
        <f t="shared" si="6"/>
        <v>0.89540089540089962</v>
      </c>
    </row>
    <row r="54" spans="2:27" ht="15" customHeight="1" x14ac:dyDescent="0.45">
      <c r="B54" s="57" t="s">
        <v>225</v>
      </c>
      <c r="C54" s="12" t="s">
        <v>226</v>
      </c>
      <c r="D54" s="11"/>
      <c r="E54" s="11" t="str">
        <f t="shared" si="7"/>
        <v/>
      </c>
      <c r="F54" s="11" t="str">
        <f t="shared" si="4"/>
        <v/>
      </c>
      <c r="G54" s="11" t="str">
        <f t="shared" si="4"/>
        <v/>
      </c>
      <c r="H54" s="11" t="str">
        <f t="shared" si="4"/>
        <v/>
      </c>
      <c r="I54" s="11" t="str">
        <f t="shared" si="4"/>
        <v/>
      </c>
      <c r="J54" s="11" t="str">
        <f t="shared" si="4"/>
        <v/>
      </c>
      <c r="K54" s="11" t="str">
        <f t="shared" si="4"/>
        <v/>
      </c>
      <c r="L54" s="11" t="str">
        <f t="shared" si="4"/>
        <v/>
      </c>
      <c r="M54" s="11" t="str">
        <f t="shared" si="4"/>
        <v/>
      </c>
      <c r="N54" s="11" t="str">
        <f t="shared" si="4"/>
        <v/>
      </c>
      <c r="O54" s="11" t="str">
        <f t="shared" si="4"/>
        <v/>
      </c>
      <c r="P54" s="11" t="str">
        <f t="shared" si="4"/>
        <v/>
      </c>
      <c r="Q54" s="11" t="str">
        <f t="shared" si="4"/>
        <v/>
      </c>
      <c r="R54" s="11" t="str">
        <f t="shared" si="4"/>
        <v/>
      </c>
      <c r="S54" s="11" t="str">
        <f t="shared" si="4"/>
        <v/>
      </c>
      <c r="T54" s="11" t="str">
        <f t="shared" si="4"/>
        <v/>
      </c>
      <c r="U54" s="11">
        <f t="shared" si="4"/>
        <v>-43.944636678200688</v>
      </c>
      <c r="V54" s="11">
        <f t="shared" si="4"/>
        <v>80.555555555555557</v>
      </c>
      <c r="W54" s="11">
        <f t="shared" si="5"/>
        <v>69.059829059829056</v>
      </c>
      <c r="X54" s="11">
        <f t="shared" si="5"/>
        <v>8.8978766430738219</v>
      </c>
      <c r="Y54" s="11">
        <f t="shared" si="6"/>
        <v>219.28195605075825</v>
      </c>
      <c r="Z54" s="11">
        <f t="shared" si="6"/>
        <v>43.214424195424584</v>
      </c>
      <c r="AA54" s="11">
        <f t="shared" si="6"/>
        <v>-0.96791661026126574</v>
      </c>
    </row>
    <row r="55" spans="2:27" ht="15" customHeight="1" x14ac:dyDescent="0.45">
      <c r="B55" s="44" t="s">
        <v>59</v>
      </c>
      <c r="C55" s="1" t="s">
        <v>227</v>
      </c>
      <c r="D55" s="3" t="str">
        <f>IFERROR((D17/#REF!-1)*100,"")</f>
        <v/>
      </c>
      <c r="E55" s="3">
        <f t="shared" si="7"/>
        <v>0.24360971552175315</v>
      </c>
      <c r="F55" s="3">
        <f t="shared" si="4"/>
        <v>1.842060007925439</v>
      </c>
      <c r="G55" s="3">
        <f t="shared" si="4"/>
        <v>3.2614459796998618</v>
      </c>
      <c r="H55" s="3">
        <f t="shared" si="4"/>
        <v>2.0625753915707756</v>
      </c>
      <c r="I55" s="3">
        <f t="shared" si="4"/>
        <v>2.2634128125828434</v>
      </c>
      <c r="J55" s="3">
        <f t="shared" si="4"/>
        <v>1.6842150894802455</v>
      </c>
      <c r="K55" s="3">
        <f t="shared" si="4"/>
        <v>2.0103421193474524</v>
      </c>
      <c r="L55" s="3">
        <f t="shared" si="4"/>
        <v>5.0089930896669133</v>
      </c>
      <c r="M55" s="3">
        <f t="shared" si="4"/>
        <v>1.8311999381446897</v>
      </c>
      <c r="N55" s="3">
        <f t="shared" si="4"/>
        <v>41.368683942205585</v>
      </c>
      <c r="O55" s="3">
        <f t="shared" si="4"/>
        <v>1.3866558569456622</v>
      </c>
      <c r="P55" s="3">
        <f t="shared" si="4"/>
        <v>1.8088737692470325</v>
      </c>
      <c r="Q55" s="3">
        <f t="shared" si="4"/>
        <v>1.9069562810940521</v>
      </c>
      <c r="R55" s="3">
        <f t="shared" si="4"/>
        <v>4.110159633785293</v>
      </c>
      <c r="S55" s="3">
        <f t="shared" si="4"/>
        <v>1.8584197931550195</v>
      </c>
      <c r="T55" s="3">
        <f t="shared" si="4"/>
        <v>3.0556435713372077</v>
      </c>
      <c r="U55" s="3">
        <f t="shared" si="4"/>
        <v>1.5318455717488799</v>
      </c>
      <c r="V55" s="3">
        <f t="shared" si="4"/>
        <v>2.1786253427400704</v>
      </c>
      <c r="W55" s="3">
        <f t="shared" si="5"/>
        <v>2.1714904589497319</v>
      </c>
      <c r="X55" s="3">
        <f t="shared" si="5"/>
        <v>2.4915039561640651</v>
      </c>
      <c r="Y55" s="3">
        <f t="shared" si="6"/>
        <v>2.0570884959217661</v>
      </c>
      <c r="Z55" s="3">
        <f t="shared" si="6"/>
        <v>-17.96943327536572</v>
      </c>
      <c r="AA55" s="3">
        <f t="shared" si="6"/>
        <v>2.7600960248729267</v>
      </c>
    </row>
    <row r="56" spans="2:27" ht="15" customHeight="1" x14ac:dyDescent="0.45">
      <c r="B56" s="57" t="s">
        <v>228</v>
      </c>
      <c r="C56" s="12" t="s">
        <v>60</v>
      </c>
      <c r="D56" s="11" t="str">
        <f>IFERROR((D18/#REF!-1)*100,"")</f>
        <v/>
      </c>
      <c r="E56" s="11">
        <f t="shared" si="7"/>
        <v>-0.97273936844588516</v>
      </c>
      <c r="F56" s="11">
        <f t="shared" si="4"/>
        <v>1.9069415348670571</v>
      </c>
      <c r="G56" s="11">
        <f t="shared" si="4"/>
        <v>3.2204313418341401</v>
      </c>
      <c r="H56" s="11">
        <f t="shared" si="4"/>
        <v>2.4924874177579825</v>
      </c>
      <c r="I56" s="11">
        <f t="shared" si="4"/>
        <v>1.8642643694880778</v>
      </c>
      <c r="J56" s="11">
        <f t="shared" si="4"/>
        <v>0.70268580749959231</v>
      </c>
      <c r="K56" s="11">
        <f t="shared" si="4"/>
        <v>0.84353611243752624</v>
      </c>
      <c r="L56" s="11">
        <f t="shared" si="4"/>
        <v>2.7100709127527933</v>
      </c>
      <c r="M56" s="11">
        <f t="shared" si="4"/>
        <v>1.4650056909722764</v>
      </c>
      <c r="N56" s="11">
        <f t="shared" si="4"/>
        <v>72.558486234612147</v>
      </c>
      <c r="O56" s="11">
        <f t="shared" si="4"/>
        <v>1.4714820869128564</v>
      </c>
      <c r="P56" s="11">
        <f t="shared" si="4"/>
        <v>1.618917910381179</v>
      </c>
      <c r="Q56" s="11">
        <f t="shared" si="4"/>
        <v>1.7433222310608176</v>
      </c>
      <c r="R56" s="11">
        <f t="shared" si="4"/>
        <v>3.2111764310460034</v>
      </c>
      <c r="S56" s="11">
        <f t="shared" si="4"/>
        <v>1.7091993815279816</v>
      </c>
      <c r="T56" s="11">
        <f t="shared" si="4"/>
        <v>1.6988248005517681</v>
      </c>
      <c r="U56" s="11">
        <f t="shared" si="4"/>
        <v>2.1963666733183951</v>
      </c>
      <c r="V56" s="11">
        <f t="shared" si="4"/>
        <v>2.3225498509308551</v>
      </c>
      <c r="W56" s="11">
        <f t="shared" si="5"/>
        <v>2.160457288252382</v>
      </c>
      <c r="X56" s="11">
        <f t="shared" si="5"/>
        <v>2.6260351590876141</v>
      </c>
      <c r="Y56" s="11">
        <f t="shared" si="6"/>
        <v>1.8451011620362223</v>
      </c>
      <c r="Z56" s="11">
        <f t="shared" si="6"/>
        <v>-15.709337865276197</v>
      </c>
      <c r="AA56" s="11">
        <f t="shared" si="6"/>
        <v>2.848415005958338</v>
      </c>
    </row>
    <row r="57" spans="2:27" ht="15" customHeight="1" x14ac:dyDescent="0.45">
      <c r="B57" s="57" t="s">
        <v>229</v>
      </c>
      <c r="C57" s="12" t="s">
        <v>230</v>
      </c>
      <c r="D57" s="11" t="str">
        <f>IFERROR((D19/#REF!-1)*100,"")</f>
        <v/>
      </c>
      <c r="E57" s="11">
        <f t="shared" si="7"/>
        <v>1.5662139554109888</v>
      </c>
      <c r="F57" s="11">
        <f t="shared" si="4"/>
        <v>1.9515669639319499</v>
      </c>
      <c r="G57" s="11">
        <f t="shared" si="4"/>
        <v>2.3616000963041728</v>
      </c>
      <c r="H57" s="11">
        <f t="shared" si="4"/>
        <v>1.1849460847096704</v>
      </c>
      <c r="I57" s="11">
        <f t="shared" si="4"/>
        <v>2.9890695751752849</v>
      </c>
      <c r="J57" s="11">
        <f t="shared" si="4"/>
        <v>2.6357834328019969</v>
      </c>
      <c r="K57" s="11">
        <f t="shared" si="4"/>
        <v>3.4680296069245609</v>
      </c>
      <c r="L57" s="11">
        <f t="shared" si="4"/>
        <v>2.7899984331265726</v>
      </c>
      <c r="M57" s="11">
        <f t="shared" si="4"/>
        <v>1.7161597098294346</v>
      </c>
      <c r="N57" s="11">
        <f t="shared" si="4"/>
        <v>1.8472504248461474</v>
      </c>
      <c r="O57" s="11">
        <f t="shared" si="4"/>
        <v>1.1595785798383274</v>
      </c>
      <c r="P57" s="11">
        <f t="shared" si="4"/>
        <v>2.3141726258754769</v>
      </c>
      <c r="Q57" s="11">
        <f t="shared" si="4"/>
        <v>2.0796515707511842</v>
      </c>
      <c r="R57" s="11">
        <f t="shared" si="4"/>
        <v>9.8628981746400122</v>
      </c>
      <c r="S57" s="11">
        <f t="shared" si="4"/>
        <v>2.0725669878443487</v>
      </c>
      <c r="T57" s="11">
        <f t="shared" si="4"/>
        <v>2.1961338749697523</v>
      </c>
      <c r="U57" s="11">
        <f t="shared" si="4"/>
        <v>2.1940955379228466</v>
      </c>
      <c r="V57" s="11">
        <f t="shared" si="4"/>
        <v>2.260939268200679</v>
      </c>
      <c r="W57" s="11">
        <f t="shared" si="5"/>
        <v>2.2224783861671371</v>
      </c>
      <c r="X57" s="11">
        <f t="shared" si="5"/>
        <v>2.2748971935917961</v>
      </c>
      <c r="Y57" s="11">
        <f t="shared" si="6"/>
        <v>2.2301772233779049</v>
      </c>
      <c r="Z57" s="11">
        <f t="shared" si="6"/>
        <v>-15.938652688798294</v>
      </c>
      <c r="AA57" s="11">
        <f t="shared" si="6"/>
        <v>2.2675562398426052</v>
      </c>
    </row>
    <row r="58" spans="2:27" ht="15" customHeight="1" x14ac:dyDescent="0.45">
      <c r="B58" s="57" t="s">
        <v>231</v>
      </c>
      <c r="C58" s="12" t="s">
        <v>232</v>
      </c>
      <c r="D58" s="11" t="str">
        <f>IFERROR((D20/#REF!-1)*100,"")</f>
        <v/>
      </c>
      <c r="E58" s="11">
        <f t="shared" si="7"/>
        <v>1.7716742823555842</v>
      </c>
      <c r="F58" s="11">
        <f t="shared" si="4"/>
        <v>2.385216285017111</v>
      </c>
      <c r="G58" s="11">
        <f t="shared" si="4"/>
        <v>2.3847026442032959</v>
      </c>
      <c r="H58" s="11">
        <f t="shared" si="4"/>
        <v>2.9463723176974765</v>
      </c>
      <c r="I58" s="11">
        <f t="shared" si="4"/>
        <v>2.4318208662970742</v>
      </c>
      <c r="J58" s="11">
        <f t="shared" si="4"/>
        <v>2.5612368225013116</v>
      </c>
      <c r="K58" s="11">
        <f t="shared" si="4"/>
        <v>3.7807956338711035</v>
      </c>
      <c r="L58" s="11">
        <f t="shared" si="4"/>
        <v>2.2868979389770505</v>
      </c>
      <c r="M58" s="11">
        <f t="shared" si="4"/>
        <v>2.2402857195583215</v>
      </c>
      <c r="N58" s="11">
        <f t="shared" si="4"/>
        <v>2.678557498532097</v>
      </c>
      <c r="O58" s="11">
        <f t="shared" si="4"/>
        <v>1.8488366949320767</v>
      </c>
      <c r="P58" s="11">
        <f t="shared" si="4"/>
        <v>2.3758654302989957</v>
      </c>
      <c r="Q58" s="11">
        <f t="shared" si="4"/>
        <v>2.1701654366658385</v>
      </c>
      <c r="R58" s="11">
        <f t="shared" si="4"/>
        <v>2.4760962737238268</v>
      </c>
      <c r="S58" s="11">
        <f t="shared" si="4"/>
        <v>2.4699788848381754</v>
      </c>
      <c r="T58" s="11">
        <f t="shared" si="4"/>
        <v>3.2438495716535121</v>
      </c>
      <c r="U58" s="11">
        <f t="shared" ref="F58:V73" si="8">IFERROR((U21/T21-1)*100,"")</f>
        <v>2.6750310706042502</v>
      </c>
      <c r="V58" s="11">
        <f t="shared" si="8"/>
        <v>2.8070782177647136</v>
      </c>
      <c r="W58" s="11">
        <f t="shared" si="5"/>
        <v>2.4444942812289705</v>
      </c>
      <c r="X58" s="11">
        <f t="shared" si="5"/>
        <v>2.4244746059544742</v>
      </c>
      <c r="Y58" s="11">
        <f t="shared" si="6"/>
        <v>2.5434143734971881</v>
      </c>
      <c r="Z58" s="11">
        <f t="shared" si="6"/>
        <v>-22.55223802824241</v>
      </c>
      <c r="AA58" s="11">
        <f t="shared" si="6"/>
        <v>2.3413846464374721</v>
      </c>
    </row>
    <row r="59" spans="2:27" ht="15" customHeight="1" x14ac:dyDescent="0.45">
      <c r="B59" s="57" t="s">
        <v>233</v>
      </c>
      <c r="C59" s="12" t="s">
        <v>234</v>
      </c>
      <c r="D59" s="11" t="str">
        <f>IFERROR((D21/#REF!-1)*100,"")</f>
        <v/>
      </c>
      <c r="E59" s="11">
        <f t="shared" si="7"/>
        <v>2.8158857199831688</v>
      </c>
      <c r="F59" s="11">
        <f t="shared" si="8"/>
        <v>1.383769266788426</v>
      </c>
      <c r="G59" s="11">
        <f t="shared" si="8"/>
        <v>4.6748923892589334</v>
      </c>
      <c r="H59" s="11">
        <f t="shared" si="8"/>
        <v>1.4637407922849732</v>
      </c>
      <c r="I59" s="11">
        <f t="shared" si="8"/>
        <v>2.7769672862454797</v>
      </c>
      <c r="J59" s="11">
        <f t="shared" si="8"/>
        <v>3.8421130814854321</v>
      </c>
      <c r="K59" s="11">
        <f t="shared" si="8"/>
        <v>3.955668288779024</v>
      </c>
      <c r="L59" s="11">
        <f t="shared" si="8"/>
        <v>15.736767426759645</v>
      </c>
      <c r="M59" s="11">
        <f t="shared" si="8"/>
        <v>2.9700451456785126</v>
      </c>
      <c r="N59" s="11">
        <f t="shared" si="8"/>
        <v>-2.0520580084997242</v>
      </c>
      <c r="O59" s="11">
        <f t="shared" si="8"/>
        <v>1.1286498699757619</v>
      </c>
      <c r="P59" s="11">
        <f t="shared" si="8"/>
        <v>2.1447920519677366</v>
      </c>
      <c r="Q59" s="11">
        <f t="shared" si="8"/>
        <v>2.5123257851668246</v>
      </c>
      <c r="R59" s="11">
        <f t="shared" si="8"/>
        <v>2.673888499569399</v>
      </c>
      <c r="S59" s="11">
        <f t="shared" si="8"/>
        <v>2.2741699899073708</v>
      </c>
      <c r="T59" s="11">
        <f t="shared" si="8"/>
        <v>10.888737167026207</v>
      </c>
      <c r="U59" s="11">
        <f t="shared" si="8"/>
        <v>-2.4252403372010289</v>
      </c>
      <c r="V59" s="11">
        <f t="shared" si="8"/>
        <v>1.2910994120180375</v>
      </c>
      <c r="W59" s="11">
        <f t="shared" si="5"/>
        <v>2.1258503401360596</v>
      </c>
      <c r="X59" s="11">
        <f t="shared" si="5"/>
        <v>2.0858468283233345</v>
      </c>
      <c r="Y59" s="11">
        <f t="shared" si="6"/>
        <v>2.8322222499646221</v>
      </c>
      <c r="Z59" s="11">
        <f t="shared" si="6"/>
        <v>-30.597461879633524</v>
      </c>
      <c r="AA59" s="11">
        <f t="shared" si="6"/>
        <v>2.9795570897132473</v>
      </c>
    </row>
    <row r="60" spans="2:27" ht="15" customHeight="1" x14ac:dyDescent="0.45">
      <c r="B60" s="44" t="s">
        <v>61</v>
      </c>
      <c r="C60" s="1" t="s">
        <v>62</v>
      </c>
      <c r="D60" s="3" t="str">
        <f>IFERROR((D22/#REF!-1)*100,"")</f>
        <v/>
      </c>
      <c r="E60" s="3">
        <f t="shared" si="7"/>
        <v>36.744866406854527</v>
      </c>
      <c r="F60" s="3">
        <f t="shared" si="8"/>
        <v>0.5637807920849669</v>
      </c>
      <c r="G60" s="3">
        <f t="shared" si="8"/>
        <v>20.957464473596367</v>
      </c>
      <c r="H60" s="3">
        <f t="shared" si="8"/>
        <v>3.2161121795791781</v>
      </c>
      <c r="I60" s="3">
        <f t="shared" si="8"/>
        <v>3.7213811787522033</v>
      </c>
      <c r="J60" s="3">
        <f t="shared" si="8"/>
        <v>1.582343459400537</v>
      </c>
      <c r="K60" s="3">
        <f t="shared" si="8"/>
        <v>1.1130822611426394</v>
      </c>
      <c r="L60" s="3">
        <f t="shared" si="8"/>
        <v>3.1783606213712234</v>
      </c>
      <c r="M60" s="3">
        <f t="shared" si="8"/>
        <v>3.1772294152525582</v>
      </c>
      <c r="N60" s="3">
        <f t="shared" si="8"/>
        <v>7.7786233433459362</v>
      </c>
      <c r="O60" s="3">
        <f t="shared" si="8"/>
        <v>2.1626952954933998E-3</v>
      </c>
      <c r="P60" s="3">
        <f t="shared" si="8"/>
        <v>6.5730995304968731</v>
      </c>
      <c r="Q60" s="3">
        <f t="shared" si="8"/>
        <v>2.3709531078091262</v>
      </c>
      <c r="R60" s="3">
        <f t="shared" si="8"/>
        <v>1.4698473920880861</v>
      </c>
      <c r="S60" s="3">
        <f t="shared" si="8"/>
        <v>7.3078271000423856</v>
      </c>
      <c r="T60" s="3">
        <f t="shared" si="8"/>
        <v>2.2186613716260961</v>
      </c>
      <c r="U60" s="3">
        <f t="shared" si="8"/>
        <v>3.8921753159451455</v>
      </c>
      <c r="V60" s="3">
        <f t="shared" si="8"/>
        <v>1.7534778388870853</v>
      </c>
      <c r="W60" s="3">
        <f t="shared" si="5"/>
        <v>4.4448683708508296</v>
      </c>
      <c r="X60" s="3">
        <f t="shared" si="5"/>
        <v>4.7732115677321163</v>
      </c>
      <c r="Y60" s="3">
        <f t="shared" si="6"/>
        <v>-3.4226276948108536</v>
      </c>
      <c r="Z60" s="3">
        <f t="shared" si="6"/>
        <v>-4.6389891696750896</v>
      </c>
      <c r="AA60" s="3">
        <f t="shared" si="6"/>
        <v>3.646917786611148</v>
      </c>
    </row>
    <row r="61" spans="2:27" ht="15" customHeight="1" x14ac:dyDescent="0.45">
      <c r="B61" s="44" t="s">
        <v>63</v>
      </c>
      <c r="C61" s="1" t="s">
        <v>64</v>
      </c>
      <c r="D61" s="3" t="str">
        <f>IFERROR((D23/#REF!-1)*100,"")</f>
        <v/>
      </c>
      <c r="E61" s="3">
        <f t="shared" si="7"/>
        <v>2.3998049913188213</v>
      </c>
      <c r="F61" s="3">
        <f t="shared" si="8"/>
        <v>2.2732610234199813</v>
      </c>
      <c r="G61" s="3">
        <f t="shared" si="8"/>
        <v>2.4211761098891005</v>
      </c>
      <c r="H61" s="3">
        <f t="shared" si="8"/>
        <v>2.144308673194617</v>
      </c>
      <c r="I61" s="3">
        <f t="shared" si="8"/>
        <v>2.6054243891509898</v>
      </c>
      <c r="J61" s="3">
        <f t="shared" si="8"/>
        <v>2.556164533025318</v>
      </c>
      <c r="K61" s="3">
        <f t="shared" si="8"/>
        <v>3.4071948965542553</v>
      </c>
      <c r="L61" s="3">
        <f t="shared" si="8"/>
        <v>2.4671853050202364</v>
      </c>
      <c r="M61" s="3">
        <f t="shared" si="8"/>
        <v>2.5157760664169304</v>
      </c>
      <c r="N61" s="3">
        <f t="shared" si="8"/>
        <v>2.3842629219668066</v>
      </c>
      <c r="O61" s="3">
        <f t="shared" si="8"/>
        <v>3.1938724170942123</v>
      </c>
      <c r="P61" s="3">
        <f t="shared" si="8"/>
        <v>3.4675569351078295</v>
      </c>
      <c r="Q61" s="3">
        <f t="shared" si="8"/>
        <v>2.549731551953327</v>
      </c>
      <c r="R61" s="3">
        <f t="shared" si="8"/>
        <v>2.5466950281463951</v>
      </c>
      <c r="S61" s="3">
        <f t="shared" si="8"/>
        <v>2.6085710888242408</v>
      </c>
      <c r="T61" s="3">
        <f t="shared" si="8"/>
        <v>2.4960675672373034</v>
      </c>
      <c r="U61" s="3">
        <f t="shared" si="8"/>
        <v>3.4602904155220049</v>
      </c>
      <c r="V61" s="3">
        <f t="shared" si="8"/>
        <v>2.5414947356734441</v>
      </c>
      <c r="W61" s="3">
        <f t="shared" si="5"/>
        <v>1.9624119170283283</v>
      </c>
      <c r="X61" s="3">
        <f t="shared" si="5"/>
        <v>2.1892255415545847</v>
      </c>
      <c r="Y61" s="3">
        <f t="shared" si="6"/>
        <v>5.2181292322613038</v>
      </c>
      <c r="Z61" s="3">
        <f t="shared" si="6"/>
        <v>-53.018731276952956</v>
      </c>
      <c r="AA61" s="3">
        <f t="shared" si="6"/>
        <v>-0.78302911396840313</v>
      </c>
    </row>
    <row r="62" spans="2:27" ht="15" customHeight="1" x14ac:dyDescent="0.45">
      <c r="B62" s="44" t="s">
        <v>65</v>
      </c>
      <c r="C62" s="4" t="s">
        <v>66</v>
      </c>
      <c r="D62" s="6" t="str">
        <f>IFERROR((D24/#REF!-1)*100,"")</f>
        <v/>
      </c>
      <c r="E62" s="6">
        <f t="shared" si="7"/>
        <v>3.4870585610025095</v>
      </c>
      <c r="F62" s="6">
        <f t="shared" si="8"/>
        <v>2.7696677938347625</v>
      </c>
      <c r="G62" s="6">
        <f t="shared" si="8"/>
        <v>3.6633665861529163</v>
      </c>
      <c r="H62" s="6">
        <f t="shared" si="8"/>
        <v>2.5974136105353374</v>
      </c>
      <c r="I62" s="6">
        <f t="shared" si="8"/>
        <v>3.5379502141051011</v>
      </c>
      <c r="J62" s="6">
        <f t="shared" si="8"/>
        <v>3.3690252088784067</v>
      </c>
      <c r="K62" s="6">
        <f t="shared" si="8"/>
        <v>4.2346612970402653</v>
      </c>
      <c r="L62" s="6">
        <f t="shared" si="8"/>
        <v>2.819947707947601</v>
      </c>
      <c r="M62" s="6">
        <f t="shared" si="8"/>
        <v>3.6903354641551811</v>
      </c>
      <c r="N62" s="6">
        <f t="shared" si="8"/>
        <v>1.5127977078978505</v>
      </c>
      <c r="O62" s="6">
        <f t="shared" si="8"/>
        <v>2.5618622657196388</v>
      </c>
      <c r="P62" s="6">
        <f t="shared" si="8"/>
        <v>3.2376510606241027</v>
      </c>
      <c r="Q62" s="6">
        <f t="shared" si="8"/>
        <v>3.3688701313329794</v>
      </c>
      <c r="R62" s="6">
        <f t="shared" si="8"/>
        <v>1.7138059283126506</v>
      </c>
      <c r="S62" s="6">
        <f t="shared" si="8"/>
        <v>2.8187631730182128</v>
      </c>
      <c r="T62" s="6">
        <f t="shared" si="8"/>
        <v>4.1993933464539834</v>
      </c>
      <c r="U62" s="6">
        <f t="shared" si="8"/>
        <v>1.809941063891185</v>
      </c>
      <c r="V62" s="6">
        <f t="shared" si="8"/>
        <v>4.4340125653643092</v>
      </c>
      <c r="W62" s="6">
        <f t="shared" si="5"/>
        <v>20.653018040115455</v>
      </c>
      <c r="X62" s="6">
        <f t="shared" si="5"/>
        <v>2.7831664062280881</v>
      </c>
      <c r="Y62" s="6">
        <f t="shared" si="6"/>
        <v>2.2850039062015659</v>
      </c>
      <c r="Z62" s="6">
        <f t="shared" si="6"/>
        <v>-22.020727744225677</v>
      </c>
      <c r="AA62" s="6">
        <f t="shared" si="6"/>
        <v>4.0115733560944777</v>
      </c>
    </row>
    <row r="63" spans="2:27" ht="15" customHeight="1" x14ac:dyDescent="0.45">
      <c r="B63" s="44" t="s">
        <v>67</v>
      </c>
      <c r="C63" s="1" t="s">
        <v>68</v>
      </c>
      <c r="D63" s="3" t="str">
        <f>IFERROR((D25/#REF!-1)*100,"")</f>
        <v/>
      </c>
      <c r="E63" s="3">
        <f t="shared" si="7"/>
        <v>2.5473879420712775</v>
      </c>
      <c r="F63" s="3">
        <f t="shared" si="8"/>
        <v>2.5432835002460852</v>
      </c>
      <c r="G63" s="3">
        <f t="shared" si="8"/>
        <v>2.1519833185220216</v>
      </c>
      <c r="H63" s="3">
        <f t="shared" si="8"/>
        <v>2.1966426104381265</v>
      </c>
      <c r="I63" s="3">
        <f t="shared" si="8"/>
        <v>2.3949015073895463</v>
      </c>
      <c r="J63" s="3">
        <f t="shared" si="8"/>
        <v>2.3973374178352325</v>
      </c>
      <c r="K63" s="3">
        <f t="shared" si="8"/>
        <v>3.7490898873209222</v>
      </c>
      <c r="L63" s="3">
        <f t="shared" si="8"/>
        <v>2.0946930800663344</v>
      </c>
      <c r="M63" s="3">
        <f t="shared" si="8"/>
        <v>2.209184916486584</v>
      </c>
      <c r="N63" s="3">
        <f t="shared" si="8"/>
        <v>-3.8223518084068986</v>
      </c>
      <c r="O63" s="3">
        <f t="shared" si="8"/>
        <v>1.5253491803639774</v>
      </c>
      <c r="P63" s="3">
        <f t="shared" si="8"/>
        <v>2.5911445087503759</v>
      </c>
      <c r="Q63" s="3">
        <f t="shared" si="8"/>
        <v>2.1841666680272764</v>
      </c>
      <c r="R63" s="3">
        <f t="shared" si="8"/>
        <v>2.1656494878514954</v>
      </c>
      <c r="S63" s="3">
        <f t="shared" si="8"/>
        <v>1.9672039030788069</v>
      </c>
      <c r="T63" s="3">
        <f t="shared" si="8"/>
        <v>1.808484059301807</v>
      </c>
      <c r="U63" s="3">
        <f t="shared" si="8"/>
        <v>2.9212965015740666</v>
      </c>
      <c r="V63" s="3">
        <f t="shared" si="8"/>
        <v>2.5259522726332806</v>
      </c>
      <c r="W63" s="3">
        <f t="shared" si="5"/>
        <v>2.4867468745482846</v>
      </c>
      <c r="X63" s="3">
        <f t="shared" si="5"/>
        <v>2.6138624253586373</v>
      </c>
      <c r="Y63" s="3">
        <f t="shared" si="6"/>
        <v>1.7505557890766577</v>
      </c>
      <c r="Z63" s="3">
        <f t="shared" si="6"/>
        <v>-20.57379366675044</v>
      </c>
      <c r="AA63" s="3">
        <f t="shared" si="6"/>
        <v>2.6047197815128431</v>
      </c>
    </row>
    <row r="64" spans="2:27" ht="15" customHeight="1" x14ac:dyDescent="0.45">
      <c r="B64" s="44" t="s">
        <v>69</v>
      </c>
      <c r="C64" s="1" t="s">
        <v>70</v>
      </c>
      <c r="D64" s="3" t="str">
        <f>IFERROR((D26/#REF!-1)*100,"")</f>
        <v/>
      </c>
      <c r="E64" s="3">
        <f t="shared" si="7"/>
        <v>5.8718980759197681</v>
      </c>
      <c r="F64" s="3">
        <f t="shared" si="8"/>
        <v>0.54842636966707659</v>
      </c>
      <c r="G64" s="3">
        <f t="shared" si="8"/>
        <v>3.358378488438718</v>
      </c>
      <c r="H64" s="3">
        <f t="shared" si="8"/>
        <v>3.5934466665786369</v>
      </c>
      <c r="I64" s="3">
        <f t="shared" si="8"/>
        <v>2.5722376465387997</v>
      </c>
      <c r="J64" s="3">
        <f t="shared" si="8"/>
        <v>4.2227768562971502</v>
      </c>
      <c r="K64" s="3">
        <f t="shared" si="8"/>
        <v>0.18246404294979257</v>
      </c>
      <c r="L64" s="3">
        <f t="shared" si="8"/>
        <v>2.2868405818003534</v>
      </c>
      <c r="M64" s="3">
        <f t="shared" si="8"/>
        <v>3.6395448196110847</v>
      </c>
      <c r="N64" s="3">
        <f t="shared" si="8"/>
        <v>2.641450243090282</v>
      </c>
      <c r="O64" s="3">
        <f t="shared" si="8"/>
        <v>1.9975239998013983</v>
      </c>
      <c r="P64" s="3">
        <f t="shared" si="8"/>
        <v>2.0534514796729519</v>
      </c>
      <c r="Q64" s="3">
        <f t="shared" si="8"/>
        <v>2.2343975797893378</v>
      </c>
      <c r="R64" s="3">
        <f t="shared" si="8"/>
        <v>2.0915316598396849</v>
      </c>
      <c r="S64" s="3">
        <f t="shared" si="8"/>
        <v>2.0479425021144415</v>
      </c>
      <c r="T64" s="3">
        <f t="shared" si="8"/>
        <v>3.1048772629454602</v>
      </c>
      <c r="U64" s="3">
        <f t="shared" si="8"/>
        <v>6.4089984009303658</v>
      </c>
      <c r="V64" s="3">
        <f t="shared" si="8"/>
        <v>5.9734626615891573</v>
      </c>
      <c r="W64" s="3">
        <f t="shared" si="5"/>
        <v>80.616207680036098</v>
      </c>
      <c r="X64" s="3">
        <f t="shared" si="5"/>
        <v>2.1760271222732719</v>
      </c>
      <c r="Y64" s="3">
        <f t="shared" si="6"/>
        <v>-8.3825224407108045E-2</v>
      </c>
      <c r="Z64" s="3">
        <f t="shared" si="6"/>
        <v>-55.519628063061489</v>
      </c>
      <c r="AA64" s="3">
        <f t="shared" si="6"/>
        <v>6.1377657275335062</v>
      </c>
    </row>
    <row r="65" spans="2:27" ht="15" customHeight="1" x14ac:dyDescent="0.45">
      <c r="B65" s="44" t="s">
        <v>71</v>
      </c>
      <c r="C65" s="1" t="s">
        <v>72</v>
      </c>
      <c r="D65" s="3" t="str">
        <f>IFERROR((D27/#REF!-1)*100,"")</f>
        <v/>
      </c>
      <c r="E65" s="3">
        <f t="shared" si="7"/>
        <v>3.0751465718234172</v>
      </c>
      <c r="F65" s="3">
        <f t="shared" si="8"/>
        <v>2.4546454718646027</v>
      </c>
      <c r="G65" s="3">
        <f t="shared" si="8"/>
        <v>2.0146110510796733</v>
      </c>
      <c r="H65" s="3">
        <f t="shared" si="8"/>
        <v>1.6687426148617401</v>
      </c>
      <c r="I65" s="3">
        <f t="shared" si="8"/>
        <v>2.7328440756997807</v>
      </c>
      <c r="J65" s="3">
        <f t="shared" si="8"/>
        <v>2.3345210346245038</v>
      </c>
      <c r="K65" s="3">
        <f t="shared" si="8"/>
        <v>3.2524716585061508</v>
      </c>
      <c r="L65" s="3">
        <f t="shared" si="8"/>
        <v>1.2217942196509401</v>
      </c>
      <c r="M65" s="3">
        <f t="shared" si="8"/>
        <v>3.5880203067493621</v>
      </c>
      <c r="N65" s="3">
        <f t="shared" si="8"/>
        <v>2.1136572202866466</v>
      </c>
      <c r="O65" s="3">
        <f t="shared" si="8"/>
        <v>0.93808114543578736</v>
      </c>
      <c r="P65" s="3">
        <f t="shared" si="8"/>
        <v>1.9940550386601696</v>
      </c>
      <c r="Q65" s="3">
        <f t="shared" si="8"/>
        <v>2.7061236122711607</v>
      </c>
      <c r="R65" s="3">
        <f t="shared" si="8"/>
        <v>2.5875370426071465</v>
      </c>
      <c r="S65" s="3">
        <f t="shared" si="8"/>
        <v>1.9846068149491858</v>
      </c>
      <c r="T65" s="3">
        <f t="shared" si="8"/>
        <v>1.2790431264512181</v>
      </c>
      <c r="U65" s="3">
        <f t="shared" si="8"/>
        <v>3.6985797702954404</v>
      </c>
      <c r="V65" s="3">
        <f t="shared" si="8"/>
        <v>2.8112642876888527</v>
      </c>
      <c r="W65" s="3">
        <f t="shared" si="5"/>
        <v>1.9143090951601494</v>
      </c>
      <c r="X65" s="3">
        <f t="shared" si="5"/>
        <v>2.2270654698746783</v>
      </c>
      <c r="Y65" s="3">
        <f t="shared" si="6"/>
        <v>0.25247141462538814</v>
      </c>
      <c r="Z65" s="3">
        <f t="shared" si="6"/>
        <v>-45.536913502865332</v>
      </c>
      <c r="AA65" s="3">
        <f t="shared" si="6"/>
        <v>1.8167058847706974</v>
      </c>
    </row>
    <row r="66" spans="2:27" ht="15" customHeight="1" x14ac:dyDescent="0.45">
      <c r="B66" s="44" t="s">
        <v>73</v>
      </c>
      <c r="C66" s="1" t="s">
        <v>74</v>
      </c>
      <c r="D66" s="3" t="str">
        <f>IFERROR((D28/#REF!-1)*100,"")</f>
        <v/>
      </c>
      <c r="E66" s="3">
        <f t="shared" si="7"/>
        <v>24.309264353275761</v>
      </c>
      <c r="F66" s="3">
        <f t="shared" si="8"/>
        <v>5.0897006218630914E-2</v>
      </c>
      <c r="G66" s="3">
        <f t="shared" si="8"/>
        <v>2.3692717514566475</v>
      </c>
      <c r="H66" s="3">
        <f t="shared" si="8"/>
        <v>-30.687457940574316</v>
      </c>
      <c r="I66" s="3">
        <f t="shared" si="8"/>
        <v>11.529039591891689</v>
      </c>
      <c r="J66" s="3">
        <f t="shared" si="8"/>
        <v>1.9839667259213822</v>
      </c>
      <c r="K66" s="3">
        <f t="shared" si="8"/>
        <v>53.788273549113953</v>
      </c>
      <c r="L66" s="3">
        <f t="shared" si="8"/>
        <v>11.713830830515114</v>
      </c>
      <c r="M66" s="3">
        <f t="shared" si="8"/>
        <v>10.457256461232589</v>
      </c>
      <c r="N66" s="3">
        <f t="shared" si="8"/>
        <v>17.170626349892039</v>
      </c>
      <c r="O66" s="3">
        <f t="shared" si="8"/>
        <v>-5.4685099846390255</v>
      </c>
      <c r="P66" s="3">
        <f t="shared" si="8"/>
        <v>-6.5323366915826959</v>
      </c>
      <c r="Q66" s="3">
        <f t="shared" si="8"/>
        <v>5.1460361613351768</v>
      </c>
      <c r="R66" s="3">
        <f t="shared" si="8"/>
        <v>-7.4735449735449544</v>
      </c>
      <c r="S66" s="3">
        <f t="shared" si="8"/>
        <v>4.2530378842029704</v>
      </c>
      <c r="T66" s="3">
        <f t="shared" si="8"/>
        <v>3.7709976002742618</v>
      </c>
      <c r="U66" s="3">
        <f t="shared" si="8"/>
        <v>-19.803346558564773</v>
      </c>
      <c r="V66" s="3">
        <f t="shared" si="8"/>
        <v>9.3353409335340984</v>
      </c>
      <c r="W66" s="3">
        <f t="shared" si="5"/>
        <v>12.266378123155608</v>
      </c>
      <c r="X66" s="3">
        <f t="shared" si="5"/>
        <v>2.6110575659335833</v>
      </c>
      <c r="Y66" s="3">
        <f t="shared" si="6"/>
        <v>5.2087780718982124</v>
      </c>
      <c r="Z66" s="3">
        <f t="shared" si="6"/>
        <v>-24.933041149257363</v>
      </c>
      <c r="AA66" s="3">
        <f t="shared" si="6"/>
        <v>6.8547951129851903</v>
      </c>
    </row>
    <row r="67" spans="2:27" ht="15" customHeight="1" x14ac:dyDescent="0.45">
      <c r="B67" s="44" t="s">
        <v>75</v>
      </c>
      <c r="C67" s="1" t="s">
        <v>76</v>
      </c>
      <c r="D67" s="3" t="str">
        <f>IFERROR((D29/#REF!-1)*100,"")</f>
        <v/>
      </c>
      <c r="E67" s="3">
        <f t="shared" si="7"/>
        <v>22.562657133903663</v>
      </c>
      <c r="F67" s="3">
        <f t="shared" si="8"/>
        <v>16.6435417292615</v>
      </c>
      <c r="G67" s="3">
        <f t="shared" si="8"/>
        <v>11.689466287246697</v>
      </c>
      <c r="H67" s="3">
        <f t="shared" si="8"/>
        <v>16.961312277030906</v>
      </c>
      <c r="I67" s="3">
        <f t="shared" si="8"/>
        <v>13.554470885899295</v>
      </c>
      <c r="J67" s="3">
        <f t="shared" si="8"/>
        <v>5.1097564884049707</v>
      </c>
      <c r="K67" s="3">
        <f t="shared" si="8"/>
        <v>23.38910183251275</v>
      </c>
      <c r="L67" s="3">
        <f t="shared" si="8"/>
        <v>19.7266015615843</v>
      </c>
      <c r="M67" s="3">
        <f t="shared" si="8"/>
        <v>-7.4462334274363773</v>
      </c>
      <c r="N67" s="3">
        <f t="shared" si="8"/>
        <v>6.6498591985932665</v>
      </c>
      <c r="O67" s="3">
        <f t="shared" si="8"/>
        <v>-0.86984941575536379</v>
      </c>
      <c r="P67" s="3">
        <f t="shared" si="8"/>
        <v>1.53463204128228</v>
      </c>
      <c r="Q67" s="3">
        <f t="shared" si="8"/>
        <v>2.62166212900663</v>
      </c>
      <c r="R67" s="3">
        <f t="shared" si="8"/>
        <v>11.737859249433246</v>
      </c>
      <c r="S67" s="3">
        <f t="shared" si="8"/>
        <v>3.5203023184366078</v>
      </c>
      <c r="T67" s="3">
        <f t="shared" si="8"/>
        <v>11.775428056746895</v>
      </c>
      <c r="U67" s="3">
        <f t="shared" si="8"/>
        <v>-0.12292562999385304</v>
      </c>
      <c r="V67" s="3">
        <f t="shared" si="8"/>
        <v>20.348717948717955</v>
      </c>
      <c r="W67" s="3">
        <f t="shared" si="5"/>
        <v>12.169763081643081</v>
      </c>
      <c r="X67" s="3">
        <f t="shared" si="5"/>
        <v>-6.9898191764169564</v>
      </c>
      <c r="Y67" s="3">
        <f t="shared" si="6"/>
        <v>-5.6199967325600397</v>
      </c>
      <c r="Z67" s="3">
        <f t="shared" si="6"/>
        <v>60.827419075644798</v>
      </c>
      <c r="AA67" s="3">
        <f t="shared" si="6"/>
        <v>5.9950489721235511</v>
      </c>
    </row>
    <row r="68" spans="2:27" ht="15" customHeight="1" x14ac:dyDescent="0.45">
      <c r="B68" s="44" t="s">
        <v>77</v>
      </c>
      <c r="C68" s="1" t="s">
        <v>78</v>
      </c>
      <c r="D68" s="3" t="str">
        <f>IFERROR((D30/#REF!-1)*100,"")</f>
        <v/>
      </c>
      <c r="E68" s="3">
        <f t="shared" si="7"/>
        <v>1.2157333272569515</v>
      </c>
      <c r="F68" s="3">
        <f t="shared" si="8"/>
        <v>0.10732919915936723</v>
      </c>
      <c r="G68" s="3">
        <f t="shared" si="8"/>
        <v>4.4404527853285858</v>
      </c>
      <c r="H68" s="3">
        <f t="shared" si="8"/>
        <v>5.0100806444661528</v>
      </c>
      <c r="I68" s="3">
        <f t="shared" si="8"/>
        <v>-3.3481822538136696</v>
      </c>
      <c r="J68" s="3">
        <f t="shared" si="8"/>
        <v>6.0224392650798597</v>
      </c>
      <c r="K68" s="3">
        <f t="shared" si="8"/>
        <v>8.5422240845799191</v>
      </c>
      <c r="L68" s="3">
        <f t="shared" si="8"/>
        <v>2.4345462265032758</v>
      </c>
      <c r="M68" s="3">
        <f t="shared" si="8"/>
        <v>2.8227142344400713</v>
      </c>
      <c r="N68" s="3">
        <f t="shared" si="8"/>
        <v>2.367470369552227</v>
      </c>
      <c r="O68" s="3">
        <f t="shared" si="8"/>
        <v>2.2690343659973689</v>
      </c>
      <c r="P68" s="3">
        <f t="shared" si="8"/>
        <v>2.2084221279643268</v>
      </c>
      <c r="Q68" s="3">
        <f t="shared" si="8"/>
        <v>2.6364885978727326</v>
      </c>
      <c r="R68" s="3">
        <f t="shared" si="8"/>
        <v>2.3534605210489001</v>
      </c>
      <c r="S68" s="3">
        <f t="shared" si="8"/>
        <v>2.6083122144106685</v>
      </c>
      <c r="T68" s="3">
        <f t="shared" si="8"/>
        <v>2.5794983283665918</v>
      </c>
      <c r="U68" s="3">
        <f t="shared" si="8"/>
        <v>5.6475903614461309E-2</v>
      </c>
      <c r="V68" s="3">
        <f t="shared" si="8"/>
        <v>2.5211665098777036</v>
      </c>
      <c r="W68" s="3">
        <f t="shared" si="5"/>
        <v>31.706123447727407</v>
      </c>
      <c r="X68" s="3">
        <f t="shared" si="5"/>
        <v>2.2619600557361785</v>
      </c>
      <c r="Y68" s="3">
        <f t="shared" si="6"/>
        <v>2.5253213425989074</v>
      </c>
      <c r="Z68" s="3">
        <f t="shared" si="6"/>
        <v>-0.20378328091081865</v>
      </c>
      <c r="AA68" s="3">
        <f t="shared" si="6"/>
        <v>2.0730678741066377</v>
      </c>
    </row>
    <row r="69" spans="2:27" ht="15" customHeight="1" x14ac:dyDescent="0.45">
      <c r="B69" s="44" t="s">
        <v>79</v>
      </c>
      <c r="C69" s="1" t="s">
        <v>235</v>
      </c>
      <c r="D69" s="3" t="str">
        <f>IFERROR((D31/#REF!-1)*100,"")</f>
        <v/>
      </c>
      <c r="E69" s="3">
        <f t="shared" si="7"/>
        <v>2.9835633216596991</v>
      </c>
      <c r="F69" s="3">
        <f t="shared" si="8"/>
        <v>1.2254870572602661</v>
      </c>
      <c r="G69" s="3">
        <f t="shared" si="8"/>
        <v>-0.115204262206825</v>
      </c>
      <c r="H69" s="3">
        <f t="shared" si="8"/>
        <v>5.6845147297096776</v>
      </c>
      <c r="I69" s="3">
        <f t="shared" si="8"/>
        <v>6.6460873295226541</v>
      </c>
      <c r="J69" s="3">
        <f t="shared" si="8"/>
        <v>6.530275610945635</v>
      </c>
      <c r="K69" s="3">
        <f t="shared" si="8"/>
        <v>7.2409181534472511</v>
      </c>
      <c r="L69" s="3">
        <f t="shared" si="8"/>
        <v>7.1191044385503943</v>
      </c>
      <c r="M69" s="3">
        <f t="shared" si="8"/>
        <v>9.7208653665698854</v>
      </c>
      <c r="N69" s="3">
        <f t="shared" si="8"/>
        <v>9.9923576501486977</v>
      </c>
      <c r="O69" s="3">
        <f t="shared" si="8"/>
        <v>9.5764475733583829</v>
      </c>
      <c r="P69" s="3">
        <f t="shared" si="8"/>
        <v>10.807734291924898</v>
      </c>
      <c r="Q69" s="3">
        <f t="shared" si="8"/>
        <v>12.940151614291629</v>
      </c>
      <c r="R69" s="3">
        <f t="shared" si="8"/>
        <v>-14.031343889245484</v>
      </c>
      <c r="S69" s="3">
        <f t="shared" si="8"/>
        <v>1.1383538162559992</v>
      </c>
      <c r="T69" s="3">
        <f t="shared" si="8"/>
        <v>2.3783036508307598</v>
      </c>
      <c r="U69" s="3">
        <f t="shared" si="8"/>
        <v>21.106463234760753</v>
      </c>
      <c r="V69" s="3">
        <f t="shared" si="8"/>
        <v>7.7706345086451245</v>
      </c>
      <c r="W69" s="3">
        <f t="shared" si="5"/>
        <v>12.543999407165884</v>
      </c>
      <c r="X69" s="3">
        <f t="shared" si="5"/>
        <v>4.1910154899669205</v>
      </c>
      <c r="Y69" s="3">
        <f t="shared" si="6"/>
        <v>1.936961845327434</v>
      </c>
      <c r="Z69" s="3">
        <f t="shared" si="6"/>
        <v>-22.569396010601196</v>
      </c>
      <c r="AA69" s="3">
        <f t="shared" si="6"/>
        <v>8.3448427710722797</v>
      </c>
    </row>
    <row r="70" spans="2:27" ht="15" customHeight="1" x14ac:dyDescent="0.45">
      <c r="B70" s="44" t="s">
        <v>80</v>
      </c>
      <c r="C70" s="1" t="s">
        <v>236</v>
      </c>
      <c r="D70" s="3" t="str">
        <f>IFERROR((D32/#REF!-1)*100,"")</f>
        <v/>
      </c>
      <c r="E70" s="3">
        <f t="shared" si="7"/>
        <v>5.147409708779227</v>
      </c>
      <c r="F70" s="3">
        <f t="shared" si="8"/>
        <v>4.5413113186931309</v>
      </c>
      <c r="G70" s="3">
        <f t="shared" si="8"/>
        <v>9.3784547447149933</v>
      </c>
      <c r="H70" s="3">
        <f t="shared" si="8"/>
        <v>4.6872033264606427</v>
      </c>
      <c r="I70" s="3">
        <f t="shared" si="8"/>
        <v>6.8154446971305571</v>
      </c>
      <c r="J70" s="3">
        <f t="shared" si="8"/>
        <v>5.625258509567499</v>
      </c>
      <c r="K70" s="3">
        <f t="shared" si="8"/>
        <v>4.656068640939548</v>
      </c>
      <c r="L70" s="3">
        <f t="shared" si="8"/>
        <v>4.4547291287384327</v>
      </c>
      <c r="M70" s="3">
        <f t="shared" si="8"/>
        <v>6.2304055271552361</v>
      </c>
      <c r="N70" s="3">
        <f t="shared" si="8"/>
        <v>10.381179619855786</v>
      </c>
      <c r="O70" s="3">
        <f t="shared" si="8"/>
        <v>4.985103253093226</v>
      </c>
      <c r="P70" s="3">
        <f t="shared" si="8"/>
        <v>4.7163226469761677</v>
      </c>
      <c r="Q70" s="3">
        <f t="shared" si="8"/>
        <v>4.6141914468560641</v>
      </c>
      <c r="R70" s="3">
        <f t="shared" si="8"/>
        <v>2.9936179549679087</v>
      </c>
      <c r="S70" s="3">
        <f t="shared" si="8"/>
        <v>4.9514228655299641</v>
      </c>
      <c r="T70" s="3">
        <f t="shared" si="8"/>
        <v>9.8872819208780669</v>
      </c>
      <c r="U70" s="3">
        <f t="shared" si="8"/>
        <v>-2.7641402118903979</v>
      </c>
      <c r="V70" s="3">
        <f t="shared" si="8"/>
        <v>7.2888039192257059</v>
      </c>
      <c r="W70" s="3">
        <f t="shared" si="5"/>
        <v>48.326974827569245</v>
      </c>
      <c r="X70" s="3">
        <f t="shared" si="5"/>
        <v>3.2375507695316497</v>
      </c>
      <c r="Y70" s="3">
        <f t="shared" si="6"/>
        <v>3.9744463632412019</v>
      </c>
      <c r="Z70" s="3">
        <f t="shared" si="6"/>
        <v>-11.911667818943428</v>
      </c>
      <c r="AA70" s="3">
        <f t="shared" si="6"/>
        <v>5.1181807605156671</v>
      </c>
    </row>
    <row r="71" spans="2:27" ht="15" customHeight="1" x14ac:dyDescent="0.45">
      <c r="B71" s="57" t="s">
        <v>237</v>
      </c>
      <c r="C71" s="12" t="s">
        <v>238</v>
      </c>
      <c r="D71" s="11" t="str">
        <f>IFERROR((D33/#REF!-1)*100,"")</f>
        <v/>
      </c>
      <c r="E71" s="11" t="str">
        <f t="shared" si="7"/>
        <v/>
      </c>
      <c r="F71" s="11" t="str">
        <f t="shared" si="8"/>
        <v/>
      </c>
      <c r="G71" s="11" t="str">
        <f t="shared" si="8"/>
        <v/>
      </c>
      <c r="H71" s="11" t="str">
        <f t="shared" si="8"/>
        <v/>
      </c>
      <c r="I71" s="11" t="str">
        <f t="shared" si="8"/>
        <v/>
      </c>
      <c r="J71" s="11" t="str">
        <f t="shared" si="8"/>
        <v/>
      </c>
      <c r="K71" s="11" t="str">
        <f t="shared" si="8"/>
        <v/>
      </c>
      <c r="L71" s="11" t="str">
        <f t="shared" si="8"/>
        <v/>
      </c>
      <c r="M71" s="11" t="str">
        <f t="shared" si="8"/>
        <v/>
      </c>
      <c r="N71" s="11" t="str">
        <f t="shared" si="8"/>
        <v/>
      </c>
      <c r="O71" s="11" t="str">
        <f t="shared" si="8"/>
        <v/>
      </c>
      <c r="P71" s="11" t="str">
        <f t="shared" si="8"/>
        <v/>
      </c>
      <c r="Q71" s="11" t="str">
        <f t="shared" si="8"/>
        <v/>
      </c>
      <c r="R71" s="11" t="str">
        <f t="shared" si="8"/>
        <v/>
      </c>
      <c r="S71" s="11" t="str">
        <f t="shared" si="8"/>
        <v/>
      </c>
      <c r="T71" s="11" t="str">
        <f t="shared" si="8"/>
        <v/>
      </c>
      <c r="U71" s="11" t="str">
        <f t="shared" si="8"/>
        <v/>
      </c>
      <c r="V71" s="11" t="str">
        <f t="shared" si="8"/>
        <v/>
      </c>
      <c r="W71" s="11" t="str">
        <f t="shared" si="5"/>
        <v/>
      </c>
      <c r="X71" s="11" t="str">
        <f t="shared" si="5"/>
        <v/>
      </c>
      <c r="Y71" s="11" t="str">
        <f t="shared" si="6"/>
        <v/>
      </c>
      <c r="Z71" s="11" t="str">
        <f t="shared" si="6"/>
        <v/>
      </c>
      <c r="AA71" s="11" t="str">
        <f t="shared" si="6"/>
        <v/>
      </c>
    </row>
    <row r="72" spans="2:27" ht="15" customHeight="1" x14ac:dyDescent="0.45">
      <c r="B72" s="57" t="s">
        <v>239</v>
      </c>
      <c r="C72" s="12" t="s">
        <v>240</v>
      </c>
      <c r="D72" s="11" t="str">
        <f>IFERROR((D34/#REF!-1)*100,"")</f>
        <v/>
      </c>
      <c r="E72" s="11" t="str">
        <f t="shared" si="7"/>
        <v/>
      </c>
      <c r="F72" s="11" t="str">
        <f t="shared" si="8"/>
        <v/>
      </c>
      <c r="G72" s="11" t="str">
        <f t="shared" si="8"/>
        <v/>
      </c>
      <c r="H72" s="11" t="str">
        <f t="shared" si="8"/>
        <v/>
      </c>
      <c r="I72" s="11" t="str">
        <f t="shared" si="8"/>
        <v/>
      </c>
      <c r="J72" s="11" t="str">
        <f t="shared" si="8"/>
        <v/>
      </c>
      <c r="K72" s="11" t="str">
        <f t="shared" si="8"/>
        <v/>
      </c>
      <c r="L72" s="11" t="str">
        <f t="shared" si="8"/>
        <v/>
      </c>
      <c r="M72" s="11" t="str">
        <f t="shared" si="8"/>
        <v/>
      </c>
      <c r="N72" s="11" t="str">
        <f t="shared" si="8"/>
        <v/>
      </c>
      <c r="O72" s="11" t="str">
        <f t="shared" si="8"/>
        <v/>
      </c>
      <c r="P72" s="11" t="str">
        <f t="shared" si="8"/>
        <v/>
      </c>
      <c r="Q72" s="11" t="str">
        <f t="shared" si="8"/>
        <v/>
      </c>
      <c r="R72" s="11" t="str">
        <f t="shared" si="8"/>
        <v/>
      </c>
      <c r="S72" s="11" t="str">
        <f t="shared" si="8"/>
        <v/>
      </c>
      <c r="T72" s="11" t="str">
        <f t="shared" si="8"/>
        <v/>
      </c>
      <c r="U72" s="11" t="str">
        <f t="shared" si="8"/>
        <v/>
      </c>
      <c r="V72" s="11" t="str">
        <f t="shared" si="8"/>
        <v/>
      </c>
      <c r="W72" s="11" t="str">
        <f t="shared" si="5"/>
        <v/>
      </c>
      <c r="X72" s="11" t="str">
        <f t="shared" si="5"/>
        <v/>
      </c>
      <c r="Y72" s="11" t="str">
        <f t="shared" si="6"/>
        <v/>
      </c>
      <c r="Z72" s="11" t="str">
        <f t="shared" si="6"/>
        <v/>
      </c>
      <c r="AA72" s="11" t="str">
        <f t="shared" si="6"/>
        <v/>
      </c>
    </row>
    <row r="73" spans="2:27" ht="15" customHeight="1" x14ac:dyDescent="0.45">
      <c r="B73" s="57" t="s">
        <v>241</v>
      </c>
      <c r="C73" s="12" t="s">
        <v>242</v>
      </c>
      <c r="D73" s="11" t="str">
        <f>IFERROR((D35/#REF!-1)*100,"")</f>
        <v/>
      </c>
      <c r="E73" s="11" t="str">
        <f t="shared" si="7"/>
        <v/>
      </c>
      <c r="F73" s="11" t="str">
        <f t="shared" si="8"/>
        <v/>
      </c>
      <c r="G73" s="11" t="str">
        <f t="shared" si="8"/>
        <v/>
      </c>
      <c r="H73" s="11" t="str">
        <f t="shared" si="8"/>
        <v/>
      </c>
      <c r="I73" s="11" t="str">
        <f t="shared" si="8"/>
        <v/>
      </c>
      <c r="J73" s="11" t="str">
        <f t="shared" si="8"/>
        <v/>
      </c>
      <c r="K73" s="11" t="str">
        <f t="shared" si="8"/>
        <v/>
      </c>
      <c r="L73" s="11" t="str">
        <f t="shared" si="8"/>
        <v/>
      </c>
      <c r="M73" s="11" t="str">
        <f t="shared" si="8"/>
        <v/>
      </c>
      <c r="N73" s="11" t="str">
        <f t="shared" si="8"/>
        <v/>
      </c>
      <c r="O73" s="11" t="str">
        <f t="shared" si="8"/>
        <v/>
      </c>
      <c r="P73" s="11" t="str">
        <f t="shared" si="8"/>
        <v/>
      </c>
      <c r="Q73" s="11" t="str">
        <f t="shared" si="8"/>
        <v/>
      </c>
      <c r="R73" s="11" t="str">
        <f t="shared" si="8"/>
        <v/>
      </c>
      <c r="S73" s="11" t="str">
        <f t="shared" si="8"/>
        <v/>
      </c>
      <c r="T73" s="11" t="str">
        <f t="shared" si="8"/>
        <v/>
      </c>
      <c r="U73" s="11" t="str">
        <f t="shared" ref="U73:X73" si="9">IFERROR((U36/T36-1)*100,"")</f>
        <v/>
      </c>
      <c r="V73" s="11" t="str">
        <f t="shared" si="9"/>
        <v/>
      </c>
      <c r="W73" s="11" t="str">
        <f t="shared" si="9"/>
        <v/>
      </c>
      <c r="X73" s="11" t="str">
        <f t="shared" si="9"/>
        <v/>
      </c>
      <c r="Y73" s="11" t="str">
        <f t="shared" si="6"/>
        <v/>
      </c>
      <c r="Z73" s="11" t="str">
        <f t="shared" si="6"/>
        <v/>
      </c>
      <c r="AA73" s="11" t="str">
        <f t="shared" si="6"/>
        <v/>
      </c>
    </row>
    <row r="74" spans="2:27" ht="15" customHeight="1" thickBot="1" x14ac:dyDescent="0.5">
      <c r="B74" s="95" t="s">
        <v>82</v>
      </c>
      <c r="C74" s="100" t="s">
        <v>83</v>
      </c>
      <c r="D74" s="102" t="str">
        <f>IFERROR((D36/#REF!-1)*100,"")</f>
        <v/>
      </c>
      <c r="E74" s="102">
        <f>IFERROR((E37/D37-1)*100,"")</f>
        <v>2.5039566294957849</v>
      </c>
      <c r="F74" s="102">
        <f t="shared" ref="F74:X74" si="10">IFERROR((F37/E37-1)*100,"")</f>
        <v>2.4093516761973577</v>
      </c>
      <c r="G74" s="102">
        <f t="shared" si="10"/>
        <v>2.7470935684020148</v>
      </c>
      <c r="H74" s="102">
        <f t="shared" si="10"/>
        <v>2.8493971462684842</v>
      </c>
      <c r="I74" s="102">
        <f t="shared" si="10"/>
        <v>2.6466756612943954</v>
      </c>
      <c r="J74" s="102">
        <f t="shared" si="10"/>
        <v>2.5424445518197114</v>
      </c>
      <c r="K74" s="102">
        <f t="shared" si="10"/>
        <v>2.3209269350362716</v>
      </c>
      <c r="L74" s="102">
        <f t="shared" si="10"/>
        <v>3.1990969370949029</v>
      </c>
      <c r="M74" s="102">
        <f t="shared" si="10"/>
        <v>1.7749029546242356</v>
      </c>
      <c r="N74" s="102">
        <f t="shared" si="10"/>
        <v>4.5680358393161979</v>
      </c>
      <c r="O74" s="102">
        <f t="shared" si="10"/>
        <v>1.7492108367102688</v>
      </c>
      <c r="P74" s="102">
        <f t="shared" si="10"/>
        <v>1.9655099864759773</v>
      </c>
      <c r="Q74" s="102">
        <f t="shared" si="10"/>
        <v>3.1977805350353439</v>
      </c>
      <c r="R74" s="102">
        <f t="shared" si="10"/>
        <v>2.1298480470475667</v>
      </c>
      <c r="S74" s="102">
        <f t="shared" si="10"/>
        <v>2.7804645883460655</v>
      </c>
      <c r="T74" s="102">
        <f t="shared" si="10"/>
        <v>2.4884423408510381</v>
      </c>
      <c r="U74" s="102">
        <f t="shared" si="10"/>
        <v>2.1455717449837097</v>
      </c>
      <c r="V74" s="102">
        <f t="shared" si="10"/>
        <v>2.473763104075255</v>
      </c>
      <c r="W74" s="102">
        <f t="shared" si="10"/>
        <v>10.424165568840627</v>
      </c>
      <c r="X74" s="102">
        <f t="shared" si="10"/>
        <v>2.3053748668650398</v>
      </c>
      <c r="Y74" s="102">
        <f t="shared" si="6"/>
        <v>2.2780076111817982</v>
      </c>
      <c r="Z74" s="102">
        <f t="shared" si="6"/>
        <v>-5.261909925774388</v>
      </c>
      <c r="AA74" s="102">
        <f t="shared" si="6"/>
        <v>2.2468652593256255</v>
      </c>
    </row>
    <row r="75" spans="2:27" ht="8.25" customHeight="1" thickTop="1" x14ac:dyDescent="0.45">
      <c r="C75" s="28"/>
      <c r="D75" s="29"/>
      <c r="E75" s="29"/>
      <c r="F75" s="29"/>
      <c r="G75" s="29"/>
      <c r="H75" s="29"/>
      <c r="I75" s="29"/>
      <c r="J75" s="29"/>
      <c r="K75" s="29"/>
      <c r="L75" s="29"/>
      <c r="M75" s="29"/>
      <c r="N75" s="29"/>
      <c r="O75" s="29"/>
      <c r="P75" s="29"/>
      <c r="Q75" s="29"/>
      <c r="R75" s="29"/>
      <c r="S75" s="29"/>
      <c r="T75" s="29"/>
      <c r="U75" s="29"/>
      <c r="V75" s="29"/>
      <c r="W75" s="29"/>
      <c r="X75" s="29"/>
      <c r="Y75" s="29"/>
      <c r="Z75" s="29"/>
      <c r="AA75" s="29"/>
    </row>
    <row r="76" spans="2:27" ht="8.25" customHeight="1" thickBot="1" x14ac:dyDescent="0.5">
      <c r="B76" s="98"/>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row>
    <row r="77" spans="2:27" ht="15" customHeight="1" thickTop="1" x14ac:dyDescent="0.45">
      <c r="B77" s="104" t="str">
        <f>Synthèse!$B$57</f>
        <v>Source : Institut National de la Statistique et de la Démographie, Burkina Faso</v>
      </c>
      <c r="C77" s="44"/>
      <c r="D77" s="44"/>
      <c r="E77" s="44"/>
      <c r="F77" s="44"/>
      <c r="G77" s="44"/>
      <c r="H77" s="44"/>
      <c r="I77" s="44"/>
      <c r="J77" s="44"/>
      <c r="K77" s="44"/>
      <c r="L77" s="44"/>
      <c r="M77" s="44"/>
      <c r="N77" s="44"/>
      <c r="O77" s="44"/>
      <c r="P77" s="44"/>
      <c r="Q77" s="44"/>
      <c r="R77" s="44"/>
      <c r="S77" s="44"/>
      <c r="T77" s="44"/>
      <c r="U77" s="44"/>
      <c r="V77" s="44"/>
      <c r="W77" s="44"/>
      <c r="X77" s="104"/>
      <c r="Y77" s="44"/>
      <c r="Z77" s="44"/>
      <c r="AA77" s="44"/>
    </row>
    <row r="78" spans="2:27" ht="15" customHeight="1" thickBot="1" x14ac:dyDescent="0.5">
      <c r="B78" s="201">
        <f>Synthèse!$B$58</f>
        <v>45483</v>
      </c>
      <c r="C78" s="201"/>
      <c r="D78" s="85"/>
      <c r="E78" s="85"/>
      <c r="F78" s="85"/>
      <c r="G78" s="85"/>
      <c r="H78" s="85"/>
      <c r="I78" s="85"/>
      <c r="J78" s="85"/>
      <c r="K78" s="85"/>
      <c r="L78" s="85"/>
      <c r="M78" s="85"/>
      <c r="N78" s="85"/>
      <c r="O78" s="85"/>
      <c r="P78" s="85"/>
      <c r="Q78" s="85"/>
      <c r="R78" s="85"/>
      <c r="S78" s="85"/>
      <c r="T78" s="85"/>
      <c r="U78" s="85"/>
      <c r="V78" s="85"/>
      <c r="W78" s="85"/>
      <c r="X78" s="89"/>
      <c r="Y78" s="85"/>
      <c r="Z78" s="85"/>
      <c r="AA78" s="85"/>
    </row>
  </sheetData>
  <mergeCells count="1">
    <mergeCell ref="B78:C78"/>
  </mergeCells>
  <hyperlinks>
    <hyperlink ref="A1" location="Sommaire!B2" display="Sommaire" xr:uid="{B4B95D39-716F-4C44-BB24-9B4DD1BB10D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6"/>
  <dimension ref="A1:AA119"/>
  <sheetViews>
    <sheetView showGridLines="0" workbookViewId="0">
      <pane xSplit="3" ySplit="5" topLeftCell="N6" activePane="bottomRight" state="frozen"/>
      <selection pane="topRight" activeCell="E1" sqref="E1"/>
      <selection pane="bottomLeft" activeCell="A4" sqref="A4"/>
      <selection pane="bottomRight" activeCell="AA7" sqref="AA7"/>
    </sheetView>
  </sheetViews>
  <sheetFormatPr baseColWidth="10" defaultColWidth="11.38671875" defaultRowHeight="15" customHeight="1" x14ac:dyDescent="0.45"/>
  <cols>
    <col min="1" max="1" width="11.38671875" style="45"/>
    <col min="2" max="2" width="8.109375" style="45" customWidth="1"/>
    <col min="3" max="3" width="42.27734375" style="45" bestFit="1" customWidth="1"/>
    <col min="4" max="22" width="9.27734375" style="45" customWidth="1"/>
    <col min="23" max="27" width="9.71875" style="45" customWidth="1"/>
    <col min="28" max="16384" width="11.386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403</v>
      </c>
      <c r="D3" s="64"/>
      <c r="E3" s="64"/>
      <c r="F3" s="64"/>
      <c r="G3" s="64"/>
      <c r="H3" s="64"/>
      <c r="I3" s="64"/>
      <c r="J3" s="64"/>
      <c r="K3" s="64"/>
      <c r="L3" s="64"/>
      <c r="M3" s="64"/>
      <c r="N3" s="64"/>
      <c r="O3" s="64"/>
      <c r="P3" s="64"/>
      <c r="Q3" s="64"/>
      <c r="R3" s="64"/>
      <c r="S3" s="64"/>
      <c r="T3" s="64"/>
    </row>
    <row r="4" spans="1:27" ht="21" customHeight="1" x14ac:dyDescent="0.5">
      <c r="C4" s="62" t="s">
        <v>404</v>
      </c>
      <c r="D4" s="64"/>
      <c r="E4" s="64"/>
      <c r="F4" s="64"/>
      <c r="G4" s="64"/>
      <c r="H4" s="64"/>
      <c r="I4" s="64"/>
      <c r="J4" s="64"/>
      <c r="K4" s="64"/>
      <c r="L4" s="64"/>
      <c r="M4" s="64"/>
      <c r="N4" s="64"/>
      <c r="O4" s="64"/>
      <c r="P4" s="64"/>
      <c r="Q4" s="64"/>
      <c r="R4" s="64"/>
      <c r="S4" s="64"/>
      <c r="T4" s="64"/>
    </row>
    <row r="5" spans="1:27" s="96" customFormat="1" ht="15" customHeight="1" thickBot="1" x14ac:dyDescent="0.55000000000000004">
      <c r="B5" s="79"/>
      <c r="C5" s="94" t="s">
        <v>442</v>
      </c>
      <c r="D5" s="99">
        <v>1999</v>
      </c>
      <c r="E5" s="99">
        <f t="shared" ref="E5:X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ref="Y5:AA5" si="1">+X5+1</f>
        <v>2020</v>
      </c>
      <c r="Z5" s="99">
        <f t="shared" si="1"/>
        <v>2021</v>
      </c>
      <c r="AA5" s="99">
        <f t="shared" si="1"/>
        <v>2022</v>
      </c>
    </row>
    <row r="6" spans="1:27" ht="15" customHeight="1" thickTop="1" x14ac:dyDescent="0.5">
      <c r="B6" s="67" t="s">
        <v>0</v>
      </c>
      <c r="C6" s="64" t="s">
        <v>1</v>
      </c>
      <c r="D6" s="64"/>
      <c r="E6" s="64"/>
      <c r="F6" s="64"/>
      <c r="G6" s="64"/>
      <c r="H6" s="64"/>
      <c r="I6" s="64"/>
      <c r="J6" s="64"/>
      <c r="K6" s="64"/>
      <c r="L6" s="64"/>
      <c r="M6" s="64"/>
      <c r="N6" s="64"/>
      <c r="O6" s="64"/>
      <c r="P6" s="64"/>
      <c r="Q6" s="64"/>
      <c r="R6" s="64"/>
      <c r="S6" s="64"/>
      <c r="T6" s="64"/>
    </row>
    <row r="7" spans="1:27" ht="15" customHeight="1" x14ac:dyDescent="0.45">
      <c r="B7" s="44" t="s">
        <v>47</v>
      </c>
      <c r="C7" s="4" t="s">
        <v>48</v>
      </c>
      <c r="D7" s="5">
        <v>21424.635010303125</v>
      </c>
      <c r="E7" s="5">
        <v>17774.271008171745</v>
      </c>
      <c r="F7" s="5">
        <v>22341.05683453639</v>
      </c>
      <c r="G7" s="5">
        <v>22449.187088556468</v>
      </c>
      <c r="H7" s="5">
        <v>24332.636104250072</v>
      </c>
      <c r="I7" s="5">
        <v>23905.594776259339</v>
      </c>
      <c r="J7" s="5">
        <v>28181.203779211184</v>
      </c>
      <c r="K7" s="5">
        <v>30762.148480120915</v>
      </c>
      <c r="L7" s="5">
        <v>27356.881332416444</v>
      </c>
      <c r="M7" s="5">
        <v>35831.378200710074</v>
      </c>
      <c r="N7" s="5">
        <v>33094.007248568108</v>
      </c>
      <c r="O7" s="5">
        <v>36436.503995638355</v>
      </c>
      <c r="P7" s="5">
        <v>36969.750748689439</v>
      </c>
      <c r="Q7" s="5">
        <v>41019.170033596798</v>
      </c>
      <c r="R7" s="5">
        <v>41998.878437181484</v>
      </c>
      <c r="S7" s="5">
        <v>43938.24470256309</v>
      </c>
      <c r="T7" s="5">
        <f t="shared" ref="T7:V7" si="2">SUM(T8,T11:T13)</f>
        <v>48156</v>
      </c>
      <c r="U7" s="5">
        <f t="shared" si="2"/>
        <v>70132</v>
      </c>
      <c r="V7" s="5">
        <f t="shared" si="2"/>
        <v>67640</v>
      </c>
      <c r="W7" s="5">
        <f t="shared" ref="W7:X7" si="3">SUM(W8,W11:W13)</f>
        <v>75085</v>
      </c>
      <c r="X7" s="5">
        <f t="shared" si="3"/>
        <v>76889</v>
      </c>
      <c r="Y7" s="5">
        <f t="shared" ref="Y7" si="4">SUM(Y8,Y11:Y13)</f>
        <v>45585</v>
      </c>
      <c r="Z7" s="5">
        <f t="shared" ref="Z7:AA7" si="5">SUM(Z8,Z11:Z13)</f>
        <v>56395</v>
      </c>
      <c r="AA7" s="5">
        <f t="shared" si="5"/>
        <v>53092</v>
      </c>
    </row>
    <row r="8" spans="1:27" ht="15" customHeight="1" x14ac:dyDescent="0.45">
      <c r="B8" s="44" t="s">
        <v>49</v>
      </c>
      <c r="C8" s="1" t="s">
        <v>50</v>
      </c>
      <c r="D8" s="10">
        <v>20584.489513270848</v>
      </c>
      <c r="E8" s="10">
        <v>16765.117955100039</v>
      </c>
      <c r="F8" s="10">
        <v>21334.304902486863</v>
      </c>
      <c r="G8" s="10">
        <v>21338.208037021723</v>
      </c>
      <c r="H8" s="10">
        <v>23141.724113826382</v>
      </c>
      <c r="I8" s="10">
        <v>22534.455394814984</v>
      </c>
      <c r="J8" s="10">
        <v>26861.151171364443</v>
      </c>
      <c r="K8" s="10">
        <v>29526.813193619375</v>
      </c>
      <c r="L8" s="10">
        <v>25391.039597599738</v>
      </c>
      <c r="M8" s="10">
        <v>33569.296833956105</v>
      </c>
      <c r="N8" s="10">
        <v>30510.031605511878</v>
      </c>
      <c r="O8" s="10">
        <v>33488.188872631668</v>
      </c>
      <c r="P8" s="10">
        <v>34024.748225649782</v>
      </c>
      <c r="Q8" s="10">
        <v>37705.322685734332</v>
      </c>
      <c r="R8" s="10">
        <v>38217.202028526146</v>
      </c>
      <c r="S8" s="10">
        <v>40063.828721400052</v>
      </c>
      <c r="T8" s="10">
        <v>44039</v>
      </c>
      <c r="U8" s="10">
        <v>64911</v>
      </c>
      <c r="V8" s="10">
        <v>62760</v>
      </c>
      <c r="W8" s="10">
        <v>70091</v>
      </c>
      <c r="X8" s="10">
        <v>71827</v>
      </c>
      <c r="Y8" s="10">
        <v>41423</v>
      </c>
      <c r="Z8" s="10">
        <v>51919</v>
      </c>
      <c r="AA8" s="10">
        <v>48456</v>
      </c>
    </row>
    <row r="9" spans="1:27" ht="15" customHeight="1" x14ac:dyDescent="0.45">
      <c r="B9" s="57" t="s">
        <v>215</v>
      </c>
      <c r="C9" s="12" t="s">
        <v>216</v>
      </c>
      <c r="D9" s="10">
        <v>12273.568536853802</v>
      </c>
      <c r="E9" s="10">
        <v>11770.977698583696</v>
      </c>
      <c r="F9" s="10">
        <v>15650.816693963901</v>
      </c>
      <c r="G9" s="10">
        <v>15466.299643761837</v>
      </c>
      <c r="H9" s="10">
        <v>16265.107934729134</v>
      </c>
      <c r="I9" s="10">
        <v>14352.154252216063</v>
      </c>
      <c r="J9" s="10">
        <v>17631.912916643058</v>
      </c>
      <c r="K9" s="10">
        <v>16898.794283328196</v>
      </c>
      <c r="L9" s="10">
        <v>13467.090737045182</v>
      </c>
      <c r="M9" s="10">
        <v>22552.136433824162</v>
      </c>
      <c r="N9" s="10">
        <v>19706.589817888387</v>
      </c>
      <c r="O9" s="10">
        <v>23089.511772322126</v>
      </c>
      <c r="P9" s="10">
        <v>24143.293189958742</v>
      </c>
      <c r="Q9" s="10">
        <v>26705.863246529563</v>
      </c>
      <c r="R9" s="10">
        <v>25818.436072568849</v>
      </c>
      <c r="S9" s="10">
        <v>26523.55503690405</v>
      </c>
      <c r="T9" s="10">
        <v>26468</v>
      </c>
      <c r="U9" s="10">
        <v>42911</v>
      </c>
      <c r="V9" s="10">
        <v>44138</v>
      </c>
      <c r="W9" s="10">
        <v>54081</v>
      </c>
      <c r="X9" s="10">
        <v>55576</v>
      </c>
      <c r="Y9" s="10">
        <v>25985</v>
      </c>
      <c r="Z9" s="10">
        <v>26569</v>
      </c>
      <c r="AA9" s="10">
        <v>23861</v>
      </c>
    </row>
    <row r="10" spans="1:27" ht="15" customHeight="1" x14ac:dyDescent="0.45">
      <c r="B10" s="57" t="s">
        <v>217</v>
      </c>
      <c r="C10" s="12" t="s">
        <v>218</v>
      </c>
      <c r="D10" s="10">
        <v>8310.9209764170464</v>
      </c>
      <c r="E10" s="10">
        <v>4994.1402565163426</v>
      </c>
      <c r="F10" s="10">
        <v>5683.4882085229619</v>
      </c>
      <c r="G10" s="10">
        <v>5871.908393259886</v>
      </c>
      <c r="H10" s="10">
        <v>6876.6161790972483</v>
      </c>
      <c r="I10" s="10">
        <v>8182.3011425989189</v>
      </c>
      <c r="J10" s="10">
        <v>9229.2382547213856</v>
      </c>
      <c r="K10" s="10">
        <v>12628.018910291181</v>
      </c>
      <c r="L10" s="10">
        <v>11923.948860554558</v>
      </c>
      <c r="M10" s="10">
        <v>11017.160400131943</v>
      </c>
      <c r="N10" s="10">
        <v>10803.441787623491</v>
      </c>
      <c r="O10" s="10">
        <v>10398.677100309545</v>
      </c>
      <c r="P10" s="10">
        <v>9881.4550356910404</v>
      </c>
      <c r="Q10" s="10">
        <v>10999.459439204771</v>
      </c>
      <c r="R10" s="10">
        <v>12398.765955957297</v>
      </c>
      <c r="S10" s="10">
        <v>13540.273684496</v>
      </c>
      <c r="T10" s="10">
        <v>17571</v>
      </c>
      <c r="U10" s="10">
        <v>22000</v>
      </c>
      <c r="V10" s="10">
        <v>18622</v>
      </c>
      <c r="W10" s="10">
        <v>16010</v>
      </c>
      <c r="X10" s="10">
        <v>16251</v>
      </c>
      <c r="Y10" s="10">
        <v>15438</v>
      </c>
      <c r="Z10" s="10">
        <v>25350</v>
      </c>
      <c r="AA10" s="10">
        <v>24595</v>
      </c>
    </row>
    <row r="11" spans="1:27" ht="15" customHeight="1" x14ac:dyDescent="0.45">
      <c r="B11" s="44" t="s">
        <v>51</v>
      </c>
      <c r="C11" s="1" t="s">
        <v>219</v>
      </c>
      <c r="D11" s="10">
        <v>644.82053395990044</v>
      </c>
      <c r="E11" s="10">
        <v>809.522329290318</v>
      </c>
      <c r="F11" s="10">
        <v>802.81544755913023</v>
      </c>
      <c r="G11" s="10">
        <v>891.77668816694359</v>
      </c>
      <c r="H11" s="10">
        <v>999.10992247686579</v>
      </c>
      <c r="I11" s="10">
        <v>1161.7228378697619</v>
      </c>
      <c r="J11" s="10">
        <v>1106.3303035631372</v>
      </c>
      <c r="K11" s="10">
        <v>992.64695563004705</v>
      </c>
      <c r="L11" s="10">
        <v>1714.5418825271915</v>
      </c>
      <c r="M11" s="10">
        <v>1963.8095794570711</v>
      </c>
      <c r="N11" s="10">
        <v>2235.6004584181192</v>
      </c>
      <c r="O11" s="10">
        <v>2579.9768659904366</v>
      </c>
      <c r="P11" s="10">
        <v>2530.4751965994787</v>
      </c>
      <c r="Q11" s="10">
        <v>2889.925634420812</v>
      </c>
      <c r="R11" s="10">
        <v>3327.2229374588824</v>
      </c>
      <c r="S11" s="10">
        <v>3355.7675321231554</v>
      </c>
      <c r="T11" s="10">
        <v>3587</v>
      </c>
      <c r="U11" s="10">
        <v>4678</v>
      </c>
      <c r="V11" s="10">
        <v>4326</v>
      </c>
      <c r="W11" s="10">
        <v>4428</v>
      </c>
      <c r="X11" s="10">
        <v>4482</v>
      </c>
      <c r="Y11" s="10">
        <v>3329</v>
      </c>
      <c r="Z11" s="10">
        <v>3881</v>
      </c>
      <c r="AA11" s="10">
        <v>4027</v>
      </c>
    </row>
    <row r="12" spans="1:27" ht="15" customHeight="1" x14ac:dyDescent="0.45">
      <c r="B12" s="44" t="s">
        <v>52</v>
      </c>
      <c r="C12" s="1" t="s">
        <v>220</v>
      </c>
      <c r="D12" s="10">
        <v>195.32496307237818</v>
      </c>
      <c r="E12" s="10">
        <v>199.6307237813885</v>
      </c>
      <c r="F12" s="10">
        <v>203.93648449039881</v>
      </c>
      <c r="G12" s="10">
        <v>219.20236336779917</v>
      </c>
      <c r="H12" s="10">
        <v>191.80206794682428</v>
      </c>
      <c r="I12" s="10">
        <v>209.41654357459385</v>
      </c>
      <c r="J12" s="10">
        <v>213.72230428360422</v>
      </c>
      <c r="K12" s="10">
        <v>242.68833087149196</v>
      </c>
      <c r="L12" s="10">
        <v>251.29985228951259</v>
      </c>
      <c r="M12" s="10">
        <v>298.27178729689814</v>
      </c>
      <c r="N12" s="10">
        <v>348.37518463810937</v>
      </c>
      <c r="O12" s="10">
        <v>368.33825701624824</v>
      </c>
      <c r="P12" s="10">
        <v>414.52732644017738</v>
      </c>
      <c r="Q12" s="10">
        <v>423.92171344165445</v>
      </c>
      <c r="R12" s="10">
        <v>454.45347119645498</v>
      </c>
      <c r="S12" s="10">
        <v>518.64844903988183</v>
      </c>
      <c r="T12" s="10">
        <v>530</v>
      </c>
      <c r="U12" s="10">
        <v>543</v>
      </c>
      <c r="V12" s="10">
        <v>554</v>
      </c>
      <c r="W12" s="10">
        <v>566</v>
      </c>
      <c r="X12" s="10">
        <v>579</v>
      </c>
      <c r="Y12" s="10">
        <v>832</v>
      </c>
      <c r="Z12" s="10">
        <v>594</v>
      </c>
      <c r="AA12" s="10">
        <v>608</v>
      </c>
    </row>
    <row r="13" spans="1:27" ht="15" customHeight="1" x14ac:dyDescent="0.45">
      <c r="B13" s="44" t="s">
        <v>53</v>
      </c>
      <c r="C13" s="1" t="s">
        <v>54</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1</v>
      </c>
      <c r="Y13" s="10">
        <v>1</v>
      </c>
      <c r="Z13" s="10">
        <v>1</v>
      </c>
      <c r="AA13" s="10">
        <v>1</v>
      </c>
    </row>
    <row r="14" spans="1:27" ht="15" customHeight="1" x14ac:dyDescent="0.45">
      <c r="B14" s="44" t="s">
        <v>55</v>
      </c>
      <c r="C14" s="4" t="s">
        <v>56</v>
      </c>
      <c r="D14" s="5">
        <v>90505.963145749673</v>
      </c>
      <c r="E14" s="5">
        <v>94345.110489109167</v>
      </c>
      <c r="F14" s="5">
        <v>93654.034468951795</v>
      </c>
      <c r="G14" s="5">
        <v>103330.52468925502</v>
      </c>
      <c r="H14" s="5">
        <v>124504.27277704193</v>
      </c>
      <c r="I14" s="5">
        <v>139866.61566339465</v>
      </c>
      <c r="J14" s="5">
        <v>144320.50246134488</v>
      </c>
      <c r="K14" s="5">
        <v>127601.69134069991</v>
      </c>
      <c r="L14" s="5">
        <v>174109.55495933921</v>
      </c>
      <c r="M14" s="5">
        <v>180876.68595441012</v>
      </c>
      <c r="N14" s="5">
        <v>217699.7420706414</v>
      </c>
      <c r="O14" s="5">
        <v>273214.58238337614</v>
      </c>
      <c r="P14" s="5">
        <v>276985.356228185</v>
      </c>
      <c r="Q14" s="5">
        <v>340294.28196279402</v>
      </c>
      <c r="R14" s="5">
        <v>361758.18816060107</v>
      </c>
      <c r="S14" s="5">
        <v>364558.15938497294</v>
      </c>
      <c r="T14" s="5">
        <f t="shared" ref="T14:V14" si="6">SUM(T15,T19,T24:T25)</f>
        <v>356286</v>
      </c>
      <c r="U14" s="5">
        <f t="shared" si="6"/>
        <v>395325</v>
      </c>
      <c r="V14" s="5">
        <f t="shared" si="6"/>
        <v>436106</v>
      </c>
      <c r="W14" s="5">
        <f t="shared" ref="W14:X14" si="7">SUM(W15,W19,W24:W25)</f>
        <v>498835</v>
      </c>
      <c r="X14" s="5">
        <f t="shared" si="7"/>
        <v>531611</v>
      </c>
      <c r="Y14" s="5">
        <f t="shared" ref="Y14" si="8">SUM(Y15,Y19,Y24:Y25)</f>
        <v>514161</v>
      </c>
      <c r="Z14" s="5">
        <f t="shared" ref="Z14:AA14" si="9">SUM(Z15,Z19,Z24:Z25)</f>
        <v>578010</v>
      </c>
      <c r="AA14" s="5">
        <f t="shared" si="9"/>
        <v>641891</v>
      </c>
    </row>
    <row r="15" spans="1:27" ht="15" customHeight="1" x14ac:dyDescent="0.45">
      <c r="B15" s="59" t="s">
        <v>57</v>
      </c>
      <c r="C15" s="12" t="s">
        <v>58</v>
      </c>
      <c r="D15" s="10">
        <v>31224.564591590628</v>
      </c>
      <c r="E15" s="10">
        <v>33183.182160252305</v>
      </c>
      <c r="F15" s="10">
        <v>34718.550417890918</v>
      </c>
      <c r="G15" s="10">
        <v>41629.695107833766</v>
      </c>
      <c r="H15" s="10">
        <v>60087.749030291132</v>
      </c>
      <c r="I15" s="10">
        <v>65503.255836898425</v>
      </c>
      <c r="J15" s="10">
        <v>67836.409266000424</v>
      </c>
      <c r="K15" s="10">
        <v>43282.503485532798</v>
      </c>
      <c r="L15" s="10">
        <v>82350.343977073833</v>
      </c>
      <c r="M15" s="10">
        <v>76457.311236903479</v>
      </c>
      <c r="N15" s="10">
        <v>111948.6079492339</v>
      </c>
      <c r="O15" s="10">
        <v>170621.29603212679</v>
      </c>
      <c r="P15" s="10">
        <v>161573.62050087002</v>
      </c>
      <c r="Q15" s="10">
        <v>214162.37653083651</v>
      </c>
      <c r="R15" s="10">
        <v>223804.72816358658</v>
      </c>
      <c r="S15" s="10">
        <v>219688.68195140199</v>
      </c>
      <c r="T15" s="10">
        <v>205615</v>
      </c>
      <c r="U15" s="10">
        <v>224193</v>
      </c>
      <c r="V15" s="10">
        <v>251892</v>
      </c>
      <c r="W15" s="10">
        <v>314835</v>
      </c>
      <c r="X15" s="10">
        <v>345764</v>
      </c>
      <c r="Y15" s="10">
        <v>347688</v>
      </c>
      <c r="Z15" s="10">
        <v>362151</v>
      </c>
      <c r="AA15" s="10">
        <v>413885</v>
      </c>
    </row>
    <row r="16" spans="1:27" ht="15" customHeight="1" x14ac:dyDescent="0.45">
      <c r="B16" s="57" t="s">
        <v>221</v>
      </c>
      <c r="C16" s="12" t="s">
        <v>222</v>
      </c>
      <c r="D16" s="10">
        <v>31224.564591590628</v>
      </c>
      <c r="E16" s="10">
        <v>33183.182160252305</v>
      </c>
      <c r="F16" s="10">
        <v>34718.550417890918</v>
      </c>
      <c r="G16" s="10">
        <v>41629.695107833766</v>
      </c>
      <c r="H16" s="10">
        <v>60087.749030291132</v>
      </c>
      <c r="I16" s="10">
        <v>65503.255836898425</v>
      </c>
      <c r="J16" s="10">
        <v>67836.409266000424</v>
      </c>
      <c r="K16" s="10">
        <v>43282.503485532798</v>
      </c>
      <c r="L16" s="10">
        <v>82350.343977073833</v>
      </c>
      <c r="M16" s="10">
        <v>76457.311236903479</v>
      </c>
      <c r="N16" s="10">
        <v>111948.6079492339</v>
      </c>
      <c r="O16" s="10">
        <v>170621.29603212679</v>
      </c>
      <c r="P16" s="10">
        <v>161573.62050087002</v>
      </c>
      <c r="Q16" s="10">
        <v>214162.37653083651</v>
      </c>
      <c r="R16" s="10">
        <v>223804.72816358658</v>
      </c>
      <c r="S16" s="10">
        <v>219688.68195140199</v>
      </c>
      <c r="T16" s="10">
        <v>187721</v>
      </c>
      <c r="U16" s="10">
        <v>204680</v>
      </c>
      <c r="V16" s="10">
        <v>224679</v>
      </c>
      <c r="W16" s="10">
        <v>281433</v>
      </c>
      <c r="X16" s="10">
        <v>311004</v>
      </c>
      <c r="Y16" s="10">
        <v>320527</v>
      </c>
      <c r="Z16" s="10">
        <v>303320</v>
      </c>
      <c r="AA16" s="10">
        <v>351455</v>
      </c>
    </row>
    <row r="17" spans="2:27" ht="15" customHeight="1" x14ac:dyDescent="0.45">
      <c r="B17" s="57" t="s">
        <v>223</v>
      </c>
      <c r="C17" s="12" t="s">
        <v>224</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7685</v>
      </c>
      <c r="U17" s="10">
        <v>7108</v>
      </c>
      <c r="V17" s="10">
        <v>11947</v>
      </c>
      <c r="W17" s="10">
        <v>13292</v>
      </c>
      <c r="X17" s="10">
        <v>12709</v>
      </c>
      <c r="Y17" s="10">
        <v>9407</v>
      </c>
      <c r="Z17" s="10">
        <v>9759</v>
      </c>
      <c r="AA17" s="10">
        <v>6584</v>
      </c>
    </row>
    <row r="18" spans="2:27" ht="15" customHeight="1" x14ac:dyDescent="0.45">
      <c r="B18" s="57" t="s">
        <v>225</v>
      </c>
      <c r="C18" s="12" t="s">
        <v>226</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10209</v>
      </c>
      <c r="U18" s="10">
        <v>12405</v>
      </c>
      <c r="V18" s="10">
        <v>15266</v>
      </c>
      <c r="W18" s="10">
        <v>20110</v>
      </c>
      <c r="X18" s="10">
        <v>22051</v>
      </c>
      <c r="Y18" s="10">
        <v>17754</v>
      </c>
      <c r="Z18" s="10">
        <v>49072</v>
      </c>
      <c r="AA18" s="10">
        <v>55846</v>
      </c>
    </row>
    <row r="19" spans="2:27" ht="15" customHeight="1" x14ac:dyDescent="0.45">
      <c r="B19" s="44" t="s">
        <v>59</v>
      </c>
      <c r="C19" s="1" t="s">
        <v>227</v>
      </c>
      <c r="D19" s="10">
        <v>34540.687921583354</v>
      </c>
      <c r="E19" s="10">
        <v>34540.053426106504</v>
      </c>
      <c r="F19" s="10">
        <v>32826.994391156419</v>
      </c>
      <c r="G19" s="10">
        <v>34918.866445458625</v>
      </c>
      <c r="H19" s="10">
        <v>35657.636107299244</v>
      </c>
      <c r="I19" s="10">
        <v>37426.319086929427</v>
      </c>
      <c r="J19" s="10">
        <v>38767.639541754557</v>
      </c>
      <c r="K19" s="10">
        <v>42513.149275088836</v>
      </c>
      <c r="L19" s="10">
        <v>48952.740263396321</v>
      </c>
      <c r="M19" s="10">
        <v>52282.094459027387</v>
      </c>
      <c r="N19" s="10">
        <v>53100.351198183678</v>
      </c>
      <c r="O19" s="10">
        <v>52520.594928540289</v>
      </c>
      <c r="P19" s="10">
        <v>52870.992482839632</v>
      </c>
      <c r="Q19" s="10">
        <v>55953.995994988967</v>
      </c>
      <c r="R19" s="10">
        <v>63196.760646144721</v>
      </c>
      <c r="S19" s="10">
        <v>65650.081849432259</v>
      </c>
      <c r="T19" s="10">
        <v>70191</v>
      </c>
      <c r="U19" s="10">
        <v>71999</v>
      </c>
      <c r="V19" s="10">
        <v>76074</v>
      </c>
      <c r="W19" s="10">
        <v>77457</v>
      </c>
      <c r="X19" s="10">
        <v>73327</v>
      </c>
      <c r="Y19" s="10">
        <v>70264</v>
      </c>
      <c r="Z19" s="10">
        <v>92546</v>
      </c>
      <c r="AA19" s="10">
        <v>107276</v>
      </c>
    </row>
    <row r="20" spans="2:27" ht="15" customHeight="1" x14ac:dyDescent="0.45">
      <c r="B20" s="57" t="s">
        <v>228</v>
      </c>
      <c r="C20" s="12" t="s">
        <v>60</v>
      </c>
      <c r="D20" s="10">
        <v>18551.511957625218</v>
      </c>
      <c r="E20" s="10">
        <v>19073.712709519983</v>
      </c>
      <c r="F20" s="10">
        <v>17592.06647573267</v>
      </c>
      <c r="G20" s="10">
        <v>17107.769260067122</v>
      </c>
      <c r="H20" s="10">
        <v>19154.145380193033</v>
      </c>
      <c r="I20" s="10">
        <v>19003.288891236974</v>
      </c>
      <c r="J20" s="10">
        <v>19241.347513673063</v>
      </c>
      <c r="K20" s="10">
        <v>20746.33732053504</v>
      </c>
      <c r="L20" s="10">
        <v>23778.036790571554</v>
      </c>
      <c r="M20" s="10">
        <v>24190.491769082644</v>
      </c>
      <c r="N20" s="10">
        <v>24184.931226636771</v>
      </c>
      <c r="O20" s="10">
        <v>24433.528274332522</v>
      </c>
      <c r="P20" s="10">
        <v>23994.370363812559</v>
      </c>
      <c r="Q20" s="10">
        <v>26567.040932889307</v>
      </c>
      <c r="R20" s="10">
        <v>30570.35923766825</v>
      </c>
      <c r="S20" s="10">
        <v>31781.540060521162</v>
      </c>
      <c r="T20" s="10">
        <v>33553</v>
      </c>
      <c r="U20" s="10">
        <v>34551</v>
      </c>
      <c r="V20" s="10">
        <v>36489</v>
      </c>
      <c r="W20" s="10">
        <v>37012</v>
      </c>
      <c r="X20" s="10">
        <v>38529</v>
      </c>
      <c r="Y20" s="10">
        <v>34046</v>
      </c>
      <c r="Z20" s="10">
        <v>47723</v>
      </c>
      <c r="AA20" s="10">
        <v>57642</v>
      </c>
    </row>
    <row r="21" spans="2:27" ht="15" customHeight="1" x14ac:dyDescent="0.45">
      <c r="B21" s="57" t="s">
        <v>229</v>
      </c>
      <c r="C21" s="12" t="s">
        <v>230</v>
      </c>
      <c r="D21" s="10">
        <v>2476.5377997182322</v>
      </c>
      <c r="E21" s="10">
        <v>2427.1400153109867</v>
      </c>
      <c r="F21" s="10">
        <v>2539.5319583824785</v>
      </c>
      <c r="G21" s="10">
        <v>2662.0949818777899</v>
      </c>
      <c r="H21" s="10">
        <v>1962.4065545521014</v>
      </c>
      <c r="I21" s="10">
        <v>2288.7418476717444</v>
      </c>
      <c r="J21" s="10">
        <v>2418.8306560684177</v>
      </c>
      <c r="K21" s="10">
        <v>2655.0541946295548</v>
      </c>
      <c r="L21" s="10">
        <v>3008.5094264470272</v>
      </c>
      <c r="M21" s="10">
        <v>3002.6879539609163</v>
      </c>
      <c r="N21" s="10">
        <v>3313.7453219559388</v>
      </c>
      <c r="O21" s="10">
        <v>3091.3846707784755</v>
      </c>
      <c r="P21" s="10">
        <v>4025.0257357422215</v>
      </c>
      <c r="Q21" s="10">
        <v>3972.6771892914776</v>
      </c>
      <c r="R21" s="10">
        <v>6316.7967196675409</v>
      </c>
      <c r="S21" s="10">
        <v>6171.6814625008674</v>
      </c>
      <c r="T21" s="10">
        <v>6252</v>
      </c>
      <c r="U21" s="10">
        <v>6470</v>
      </c>
      <c r="V21" s="10">
        <v>6748</v>
      </c>
      <c r="W21" s="10">
        <v>6935</v>
      </c>
      <c r="X21" s="10">
        <v>6997</v>
      </c>
      <c r="Y21" s="10">
        <v>7286</v>
      </c>
      <c r="Z21" s="10">
        <v>7874</v>
      </c>
      <c r="AA21" s="10">
        <v>8100</v>
      </c>
    </row>
    <row r="22" spans="2:27" ht="15" customHeight="1" x14ac:dyDescent="0.45">
      <c r="B22" s="57" t="s">
        <v>231</v>
      </c>
      <c r="C22" s="12" t="s">
        <v>232</v>
      </c>
      <c r="D22" s="10">
        <v>127.70219798840844</v>
      </c>
      <c r="E22" s="10">
        <v>403.97751549132886</v>
      </c>
      <c r="F22" s="10">
        <v>418.80731253144637</v>
      </c>
      <c r="G22" s="10">
        <v>513.8934881897278</v>
      </c>
      <c r="H22" s="10">
        <v>663.05645002483197</v>
      </c>
      <c r="I22" s="10">
        <v>727.21702401048628</v>
      </c>
      <c r="J22" s="10">
        <v>790.56282469757593</v>
      </c>
      <c r="K22" s="10">
        <v>972.78276150767863</v>
      </c>
      <c r="L22" s="10">
        <v>1064.8622959575168</v>
      </c>
      <c r="M22" s="10">
        <v>1286.2059585492175</v>
      </c>
      <c r="N22" s="10">
        <v>1377.559994112481</v>
      </c>
      <c r="O22" s="10">
        <v>1360.3110259561295</v>
      </c>
      <c r="P22" s="10">
        <v>1474.9766530353015</v>
      </c>
      <c r="Q22" s="10">
        <v>1498.8110903939312</v>
      </c>
      <c r="R22" s="10">
        <v>1499.1110572677276</v>
      </c>
      <c r="S22" s="10">
        <v>2255.7308514037495</v>
      </c>
      <c r="T22" s="10">
        <v>4094</v>
      </c>
      <c r="U22" s="10">
        <v>4623</v>
      </c>
      <c r="V22" s="10">
        <v>5351</v>
      </c>
      <c r="W22" s="10">
        <v>5591</v>
      </c>
      <c r="X22" s="10">
        <v>5969</v>
      </c>
      <c r="Y22" s="10">
        <v>6307</v>
      </c>
      <c r="Z22" s="10">
        <v>7696</v>
      </c>
      <c r="AA22" s="10">
        <v>9096</v>
      </c>
    </row>
    <row r="23" spans="2:27" ht="15" customHeight="1" x14ac:dyDescent="0.45">
      <c r="B23" s="57" t="s">
        <v>233</v>
      </c>
      <c r="C23" s="12" t="s">
        <v>234</v>
      </c>
      <c r="D23" s="10">
        <v>13384.935966251496</v>
      </c>
      <c r="E23" s="10">
        <v>12635.223185784209</v>
      </c>
      <c r="F23" s="10">
        <v>12276.588644509822</v>
      </c>
      <c r="G23" s="10">
        <v>14635.108715323986</v>
      </c>
      <c r="H23" s="10">
        <v>13878.027722529279</v>
      </c>
      <c r="I23" s="10">
        <v>15407.071324010225</v>
      </c>
      <c r="J23" s="10">
        <v>16316.898547315504</v>
      </c>
      <c r="K23" s="10">
        <v>18138.974998416561</v>
      </c>
      <c r="L23" s="10">
        <v>21101.331750420224</v>
      </c>
      <c r="M23" s="10">
        <v>23802.708777434607</v>
      </c>
      <c r="N23" s="10">
        <v>24224.11465547849</v>
      </c>
      <c r="O23" s="10">
        <v>23635.370957473166</v>
      </c>
      <c r="P23" s="10">
        <v>23376.619730249549</v>
      </c>
      <c r="Q23" s="10">
        <v>23915.466782414253</v>
      </c>
      <c r="R23" s="10">
        <v>24810.493631541205</v>
      </c>
      <c r="S23" s="10">
        <v>25441.129475006477</v>
      </c>
      <c r="T23" s="10">
        <v>26292</v>
      </c>
      <c r="U23" s="10">
        <v>26355</v>
      </c>
      <c r="V23" s="10">
        <v>27486</v>
      </c>
      <c r="W23" s="10">
        <v>27919</v>
      </c>
      <c r="X23" s="10">
        <v>21832</v>
      </c>
      <c r="Y23" s="10">
        <v>22625</v>
      </c>
      <c r="Z23" s="10">
        <v>29253</v>
      </c>
      <c r="AA23" s="10">
        <v>32438</v>
      </c>
    </row>
    <row r="24" spans="2:27" ht="15" customHeight="1" x14ac:dyDescent="0.45">
      <c r="B24" s="44" t="s">
        <v>61</v>
      </c>
      <c r="C24" s="1" t="s">
        <v>62</v>
      </c>
      <c r="D24" s="10">
        <v>8156.1934795796442</v>
      </c>
      <c r="E24" s="10">
        <v>9866.8757354186819</v>
      </c>
      <c r="F24" s="10">
        <v>10501.762458714868</v>
      </c>
      <c r="G24" s="10">
        <v>11202.448125200388</v>
      </c>
      <c r="H24" s="10">
        <v>12919.524920684569</v>
      </c>
      <c r="I24" s="10">
        <v>13619.870885578302</v>
      </c>
      <c r="J24" s="10">
        <v>13669.164576425075</v>
      </c>
      <c r="K24" s="10">
        <v>15486.105274883852</v>
      </c>
      <c r="L24" s="10">
        <v>16170.797180137499</v>
      </c>
      <c r="M24" s="10">
        <v>17848.475078146352</v>
      </c>
      <c r="N24" s="10">
        <v>18188.040580617577</v>
      </c>
      <c r="O24" s="10">
        <v>18613.990017400829</v>
      </c>
      <c r="P24" s="10">
        <v>20116.946943048406</v>
      </c>
      <c r="Q24" s="10">
        <v>22333.538795876171</v>
      </c>
      <c r="R24" s="10">
        <v>22906.369204509967</v>
      </c>
      <c r="S24" s="10">
        <v>25026.592907758626</v>
      </c>
      <c r="T24" s="10">
        <v>26920</v>
      </c>
      <c r="U24" s="10">
        <v>32188</v>
      </c>
      <c r="V24" s="10">
        <v>33120</v>
      </c>
      <c r="W24" s="10">
        <v>35691</v>
      </c>
      <c r="X24" s="10">
        <v>40308</v>
      </c>
      <c r="Y24" s="10">
        <v>36948</v>
      </c>
      <c r="Z24" s="10">
        <v>53050</v>
      </c>
      <c r="AA24" s="10">
        <v>53321</v>
      </c>
    </row>
    <row r="25" spans="2:27" ht="15" customHeight="1" x14ac:dyDescent="0.45">
      <c r="B25" s="44" t="s">
        <v>63</v>
      </c>
      <c r="C25" s="1" t="s">
        <v>64</v>
      </c>
      <c r="D25" s="10">
        <v>16584.517152996057</v>
      </c>
      <c r="E25" s="10">
        <v>16754.999167331673</v>
      </c>
      <c r="F25" s="10">
        <v>15606.727201189598</v>
      </c>
      <c r="G25" s="10">
        <v>15579.515010762245</v>
      </c>
      <c r="H25" s="10">
        <v>15839.362718766974</v>
      </c>
      <c r="I25" s="10">
        <v>23317.169853988504</v>
      </c>
      <c r="J25" s="10">
        <v>24047.289077164834</v>
      </c>
      <c r="K25" s="10">
        <v>26319.93330519442</v>
      </c>
      <c r="L25" s="10">
        <v>26635.673538731549</v>
      </c>
      <c r="M25" s="10">
        <v>34288.805180332929</v>
      </c>
      <c r="N25" s="10">
        <v>34462.742342606252</v>
      </c>
      <c r="O25" s="10">
        <v>31458.701405308249</v>
      </c>
      <c r="P25" s="10">
        <v>42423.796301426904</v>
      </c>
      <c r="Q25" s="10">
        <v>47844.370641092406</v>
      </c>
      <c r="R25" s="10">
        <v>51850.330146359818</v>
      </c>
      <c r="S25" s="10">
        <v>54192.802676380081</v>
      </c>
      <c r="T25" s="10">
        <v>53560</v>
      </c>
      <c r="U25" s="10">
        <v>66945</v>
      </c>
      <c r="V25" s="10">
        <v>75020</v>
      </c>
      <c r="W25" s="10">
        <v>70852</v>
      </c>
      <c r="X25" s="10">
        <v>72212</v>
      </c>
      <c r="Y25" s="10">
        <v>59261</v>
      </c>
      <c r="Z25" s="10">
        <v>70263</v>
      </c>
      <c r="AA25" s="10">
        <v>67409</v>
      </c>
    </row>
    <row r="26" spans="2:27" ht="15" customHeight="1" x14ac:dyDescent="0.45">
      <c r="B26" s="44" t="s">
        <v>65</v>
      </c>
      <c r="C26" s="4" t="s">
        <v>66</v>
      </c>
      <c r="D26" s="5">
        <v>292995.76723240427</v>
      </c>
      <c r="E26" s="5">
        <v>312290.98928706325</v>
      </c>
      <c r="F26" s="5">
        <v>327304.43205176352</v>
      </c>
      <c r="G26" s="5">
        <v>380899.19739840779</v>
      </c>
      <c r="H26" s="5">
        <v>392759.81819962629</v>
      </c>
      <c r="I26" s="5">
        <v>424365.59463905892</v>
      </c>
      <c r="J26" s="5">
        <v>466736.25332551944</v>
      </c>
      <c r="K26" s="5">
        <v>487627.90998638875</v>
      </c>
      <c r="L26" s="5">
        <v>515196.46561371296</v>
      </c>
      <c r="M26" s="5">
        <v>589324.28429758013</v>
      </c>
      <c r="N26" s="5">
        <v>584041.3312889419</v>
      </c>
      <c r="O26" s="5">
        <v>644393.07960675296</v>
      </c>
      <c r="P26" s="5">
        <v>711612.32534181618</v>
      </c>
      <c r="Q26" s="5">
        <v>786148.24625515053</v>
      </c>
      <c r="R26" s="5">
        <v>827869.52894700109</v>
      </c>
      <c r="S26" s="5">
        <v>907074.92668393278</v>
      </c>
      <c r="T26" s="5">
        <f>SUM(T27:T34)</f>
        <v>1076542</v>
      </c>
      <c r="U26" s="5">
        <f t="shared" ref="U26:V26" si="10">SUM(U27:U34)</f>
        <v>1071186</v>
      </c>
      <c r="V26" s="5">
        <f t="shared" si="10"/>
        <v>1191572</v>
      </c>
      <c r="W26" s="5">
        <f t="shared" ref="W26:X26" si="11">SUM(W27:W34)</f>
        <v>1392916</v>
      </c>
      <c r="X26" s="5">
        <f t="shared" si="11"/>
        <v>1631553</v>
      </c>
      <c r="Y26" s="5">
        <f t="shared" ref="Y26" si="12">SUM(Y27:Y34)</f>
        <v>1652072</v>
      </c>
      <c r="Z26" s="5">
        <f t="shared" ref="Z26:AA26" si="13">SUM(Z27:Z34)</f>
        <v>1719595</v>
      </c>
      <c r="AA26" s="5">
        <f t="shared" si="13"/>
        <v>1702821</v>
      </c>
    </row>
    <row r="27" spans="2:27" ht="15" customHeight="1" x14ac:dyDescent="0.45">
      <c r="B27" s="44" t="s">
        <v>67</v>
      </c>
      <c r="C27" s="1" t="s">
        <v>68</v>
      </c>
      <c r="D27" s="10">
        <v>38737.500377172895</v>
      </c>
      <c r="E27" s="10">
        <v>38675.710746076351</v>
      </c>
      <c r="F27" s="10">
        <v>38754.720238282389</v>
      </c>
      <c r="G27" s="10">
        <v>41286.907571913318</v>
      </c>
      <c r="H27" s="10">
        <v>36121.721566122098</v>
      </c>
      <c r="I27" s="10">
        <v>41402.799593457596</v>
      </c>
      <c r="J27" s="10">
        <v>45667.287246616193</v>
      </c>
      <c r="K27" s="10">
        <v>45323.123377965996</v>
      </c>
      <c r="L27" s="10">
        <v>46545.026270000024</v>
      </c>
      <c r="M27" s="10">
        <v>56048.596432353399</v>
      </c>
      <c r="N27" s="10">
        <v>59588.48072309947</v>
      </c>
      <c r="O27" s="10">
        <v>57420.230255683462</v>
      </c>
      <c r="P27" s="10">
        <v>64014.5147123684</v>
      </c>
      <c r="Q27" s="10">
        <v>65647.168266360852</v>
      </c>
      <c r="R27" s="10">
        <v>70473.82121496911</v>
      </c>
      <c r="S27" s="10">
        <v>75843.597563734191</v>
      </c>
      <c r="T27" s="10">
        <v>83999</v>
      </c>
      <c r="U27" s="10">
        <v>94966</v>
      </c>
      <c r="V27" s="10">
        <v>106019</v>
      </c>
      <c r="W27" s="10">
        <v>119185</v>
      </c>
      <c r="X27" s="10">
        <v>121431</v>
      </c>
      <c r="Y27" s="10">
        <v>113916</v>
      </c>
      <c r="Z27" s="10">
        <v>129310</v>
      </c>
      <c r="AA27" s="10">
        <v>117131</v>
      </c>
    </row>
    <row r="28" spans="2:27" ht="15" customHeight="1" x14ac:dyDescent="0.45">
      <c r="B28" s="44" t="s">
        <v>69</v>
      </c>
      <c r="C28" s="1" t="s">
        <v>70</v>
      </c>
      <c r="D28" s="10">
        <v>13156.327296655043</v>
      </c>
      <c r="E28" s="10">
        <v>15709.235035554157</v>
      </c>
      <c r="F28" s="10">
        <v>14422.245706622234</v>
      </c>
      <c r="G28" s="10">
        <v>16640.582497356238</v>
      </c>
      <c r="H28" s="10">
        <v>18436.657099215903</v>
      </c>
      <c r="I28" s="10">
        <v>23804.049033463212</v>
      </c>
      <c r="J28" s="10">
        <v>26968.119885537526</v>
      </c>
      <c r="K28" s="10">
        <v>24828.591945488821</v>
      </c>
      <c r="L28" s="10">
        <v>25389.810862092621</v>
      </c>
      <c r="M28" s="10">
        <v>31614.55061913094</v>
      </c>
      <c r="N28" s="10">
        <v>33540.161093787647</v>
      </c>
      <c r="O28" s="10">
        <v>34132.57661946983</v>
      </c>
      <c r="P28" s="10">
        <v>34783.408698219166</v>
      </c>
      <c r="Q28" s="10">
        <v>35563.492120733667</v>
      </c>
      <c r="R28" s="10">
        <v>36310.225059126795</v>
      </c>
      <c r="S28" s="10">
        <v>36540.191447776248</v>
      </c>
      <c r="T28" s="10">
        <v>35853</v>
      </c>
      <c r="U28" s="10">
        <v>55657</v>
      </c>
      <c r="V28" s="10">
        <v>66222</v>
      </c>
      <c r="W28" s="10">
        <v>76478</v>
      </c>
      <c r="X28" s="10">
        <v>77929</v>
      </c>
      <c r="Y28" s="10">
        <v>62072</v>
      </c>
      <c r="Z28" s="10">
        <v>66372</v>
      </c>
      <c r="AA28" s="10">
        <v>70398</v>
      </c>
    </row>
    <row r="29" spans="2:27" ht="15" customHeight="1" x14ac:dyDescent="0.45">
      <c r="B29" s="44" t="s">
        <v>71</v>
      </c>
      <c r="C29" s="1" t="s">
        <v>72</v>
      </c>
      <c r="D29" s="10">
        <v>4130.4486685554311</v>
      </c>
      <c r="E29" s="10">
        <v>4863.9468429186491</v>
      </c>
      <c r="F29" s="10">
        <v>5646.1865500427211</v>
      </c>
      <c r="G29" s="10">
        <v>4494.266172971661</v>
      </c>
      <c r="H29" s="10">
        <v>5364.8588213784979</v>
      </c>
      <c r="I29" s="10">
        <v>5991.5535677713906</v>
      </c>
      <c r="J29" s="10">
        <v>6345.4636818999161</v>
      </c>
      <c r="K29" s="10">
        <v>6828.9458370918001</v>
      </c>
      <c r="L29" s="10">
        <v>6940.9171776059029</v>
      </c>
      <c r="M29" s="10">
        <v>10171.794802859327</v>
      </c>
      <c r="N29" s="10">
        <v>12277.395820662274</v>
      </c>
      <c r="O29" s="10">
        <v>10987.847220291967</v>
      </c>
      <c r="P29" s="10">
        <v>12461.609796499597</v>
      </c>
      <c r="Q29" s="10">
        <v>15787.821318833223</v>
      </c>
      <c r="R29" s="10">
        <v>16876.557977659209</v>
      </c>
      <c r="S29" s="10">
        <v>16378.963318956976</v>
      </c>
      <c r="T29" s="10">
        <v>12868</v>
      </c>
      <c r="U29" s="10">
        <v>16800</v>
      </c>
      <c r="V29" s="10">
        <v>18510</v>
      </c>
      <c r="W29" s="10">
        <v>17732</v>
      </c>
      <c r="X29" s="10">
        <v>18200</v>
      </c>
      <c r="Y29" s="10">
        <v>16783</v>
      </c>
      <c r="Z29" s="10">
        <v>20706</v>
      </c>
      <c r="AA29" s="10">
        <v>15466</v>
      </c>
    </row>
    <row r="30" spans="2:27" ht="15" customHeight="1" x14ac:dyDescent="0.45">
      <c r="B30" s="44" t="s">
        <v>73</v>
      </c>
      <c r="C30" s="1" t="s">
        <v>74</v>
      </c>
      <c r="D30" s="10">
        <v>5934.7213562653733</v>
      </c>
      <c r="E30" s="10">
        <v>7381.4501300255679</v>
      </c>
      <c r="F30" s="10">
        <v>8335.1979529153796</v>
      </c>
      <c r="G30" s="10">
        <v>8923.6749362061655</v>
      </c>
      <c r="H30" s="10">
        <v>9432.6433953772539</v>
      </c>
      <c r="I30" s="10">
        <v>13176.970114356487</v>
      </c>
      <c r="J30" s="10">
        <v>15290.850800343671</v>
      </c>
      <c r="K30" s="10">
        <v>15750.44542891273</v>
      </c>
      <c r="L30" s="10">
        <v>19547.653925501323</v>
      </c>
      <c r="M30" s="10">
        <v>19526.084525915212</v>
      </c>
      <c r="N30" s="10">
        <v>19930.239226097357</v>
      </c>
      <c r="O30" s="10">
        <v>27497.097964779638</v>
      </c>
      <c r="P30" s="10">
        <v>26718.312965789864</v>
      </c>
      <c r="Q30" s="10">
        <v>32676.46876480872</v>
      </c>
      <c r="R30" s="10">
        <v>31763.287268278476</v>
      </c>
      <c r="S30" s="10">
        <v>34813.758598688677</v>
      </c>
      <c r="T30" s="10">
        <v>34017</v>
      </c>
      <c r="U30" s="10">
        <v>37058</v>
      </c>
      <c r="V30" s="10">
        <v>41815</v>
      </c>
      <c r="W30" s="10">
        <v>41722</v>
      </c>
      <c r="X30" s="10">
        <v>44387</v>
      </c>
      <c r="Y30" s="10">
        <v>43281</v>
      </c>
      <c r="Z30" s="10">
        <v>53272</v>
      </c>
      <c r="AA30" s="10">
        <v>52293</v>
      </c>
    </row>
    <row r="31" spans="2:27" ht="15" customHeight="1" x14ac:dyDescent="0.45">
      <c r="B31" s="44" t="s">
        <v>75</v>
      </c>
      <c r="C31" s="1" t="s">
        <v>76</v>
      </c>
      <c r="D31" s="10">
        <v>9871.6856082485865</v>
      </c>
      <c r="E31" s="10">
        <v>11015.264053316883</v>
      </c>
      <c r="F31" s="10">
        <v>12692.54138962244</v>
      </c>
      <c r="G31" s="10">
        <v>14239.297629956653</v>
      </c>
      <c r="H31" s="10">
        <v>15616.488395844422</v>
      </c>
      <c r="I31" s="10">
        <v>17746.169787805346</v>
      </c>
      <c r="J31" s="10">
        <v>19558.282623717212</v>
      </c>
      <c r="K31" s="10">
        <v>24165.3846240852</v>
      </c>
      <c r="L31" s="10">
        <v>29172.807703220795</v>
      </c>
      <c r="M31" s="10">
        <v>36328.948900907191</v>
      </c>
      <c r="N31" s="10">
        <v>37888.070300814732</v>
      </c>
      <c r="O31" s="10">
        <v>35916.056880094635</v>
      </c>
      <c r="P31" s="10">
        <v>39363.349046751791</v>
      </c>
      <c r="Q31" s="10">
        <v>42840.23437471893</v>
      </c>
      <c r="R31" s="10">
        <v>48195.615301614438</v>
      </c>
      <c r="S31" s="10">
        <v>52933.014108577539</v>
      </c>
      <c r="T31" s="10">
        <v>55470</v>
      </c>
      <c r="U31" s="10">
        <v>66460</v>
      </c>
      <c r="V31" s="10">
        <v>67490</v>
      </c>
      <c r="W31" s="10">
        <v>71113</v>
      </c>
      <c r="X31" s="10">
        <v>92811</v>
      </c>
      <c r="Y31" s="10">
        <v>93166</v>
      </c>
      <c r="Z31" s="10">
        <v>86066</v>
      </c>
      <c r="AA31" s="10">
        <v>79977</v>
      </c>
    </row>
    <row r="32" spans="2:27" ht="15" customHeight="1" x14ac:dyDescent="0.45">
      <c r="B32" s="44" t="s">
        <v>77</v>
      </c>
      <c r="C32" s="1" t="s">
        <v>78</v>
      </c>
      <c r="D32" s="10">
        <v>82.600597584285552</v>
      </c>
      <c r="E32" s="10">
        <v>89.524875496847969</v>
      </c>
      <c r="F32" s="10">
        <v>109.73465954020318</v>
      </c>
      <c r="G32" s="10">
        <v>108.05862803321949</v>
      </c>
      <c r="H32" s="10">
        <v>111.9959106857457</v>
      </c>
      <c r="I32" s="10">
        <v>116.5975612820345</v>
      </c>
      <c r="J32" s="10">
        <v>117.8449954780915</v>
      </c>
      <c r="K32" s="10">
        <v>157.03244446328301</v>
      </c>
      <c r="L32" s="10">
        <v>195.59843693566944</v>
      </c>
      <c r="M32" s="10">
        <v>371.9082252785048</v>
      </c>
      <c r="N32" s="10">
        <v>373.78644202595825</v>
      </c>
      <c r="O32" s="10">
        <v>423.63000994237859</v>
      </c>
      <c r="P32" s="10">
        <v>436.34603846862274</v>
      </c>
      <c r="Q32" s="10">
        <v>499.57455051916139</v>
      </c>
      <c r="R32" s="10">
        <v>604.04492770475736</v>
      </c>
      <c r="S32" s="10">
        <v>732.27718851078225</v>
      </c>
      <c r="T32" s="10">
        <v>895</v>
      </c>
      <c r="U32" s="10">
        <v>627</v>
      </c>
      <c r="V32" s="10">
        <v>1216</v>
      </c>
      <c r="W32" s="10">
        <v>1277</v>
      </c>
      <c r="X32" s="10">
        <v>1325</v>
      </c>
      <c r="Y32" s="10">
        <v>837</v>
      </c>
      <c r="Z32" s="10">
        <v>2012</v>
      </c>
      <c r="AA32" s="10">
        <v>832</v>
      </c>
    </row>
    <row r="33" spans="1:27" ht="15" customHeight="1" x14ac:dyDescent="0.45">
      <c r="B33" s="44" t="s">
        <v>79</v>
      </c>
      <c r="C33" s="1" t="s">
        <v>235</v>
      </c>
      <c r="D33" s="10">
        <v>4222.5843492702998</v>
      </c>
      <c r="E33" s="10">
        <v>4934.0629482235017</v>
      </c>
      <c r="F33" s="10">
        <v>5571.8604330451335</v>
      </c>
      <c r="G33" s="10">
        <v>6022.0051984134234</v>
      </c>
      <c r="H33" s="10">
        <v>7692.4538666110057</v>
      </c>
      <c r="I33" s="10">
        <v>10081.580243784891</v>
      </c>
      <c r="J33" s="10">
        <v>11297.731906628889</v>
      </c>
      <c r="K33" s="10">
        <v>14179.683460607845</v>
      </c>
      <c r="L33" s="10">
        <v>16735.956349519223</v>
      </c>
      <c r="M33" s="10">
        <v>22906.681189071802</v>
      </c>
      <c r="N33" s="10">
        <v>26153.346180697765</v>
      </c>
      <c r="O33" s="10">
        <v>32153.945069103967</v>
      </c>
      <c r="P33" s="10">
        <v>41499.449924507964</v>
      </c>
      <c r="Q33" s="10">
        <v>55723.798658695086</v>
      </c>
      <c r="R33" s="10">
        <v>43664.178695293427</v>
      </c>
      <c r="S33" s="10">
        <v>43283.510903861352</v>
      </c>
      <c r="T33" s="10">
        <v>39765</v>
      </c>
      <c r="U33" s="10">
        <v>57258</v>
      </c>
      <c r="V33" s="10">
        <v>55644</v>
      </c>
      <c r="W33" s="10">
        <v>68610</v>
      </c>
      <c r="X33" s="10">
        <v>79374</v>
      </c>
      <c r="Y33" s="10">
        <v>76707</v>
      </c>
      <c r="Z33" s="10">
        <v>88395</v>
      </c>
      <c r="AA33" s="10">
        <v>89473</v>
      </c>
    </row>
    <row r="34" spans="1:27" ht="15" customHeight="1" x14ac:dyDescent="0.45">
      <c r="B34" s="44" t="s">
        <v>80</v>
      </c>
      <c r="C34" s="1" t="s">
        <v>236</v>
      </c>
      <c r="D34" s="10">
        <v>216859.89897865235</v>
      </c>
      <c r="E34" s="10">
        <v>229621.79465545129</v>
      </c>
      <c r="F34" s="10">
        <v>241771.94512169302</v>
      </c>
      <c r="G34" s="10">
        <v>289184.40476355713</v>
      </c>
      <c r="H34" s="10">
        <v>299982.99914439139</v>
      </c>
      <c r="I34" s="10">
        <v>312045.87473713793</v>
      </c>
      <c r="J34" s="10">
        <v>341490.67218529794</v>
      </c>
      <c r="K34" s="10">
        <v>356394.70286777307</v>
      </c>
      <c r="L34" s="10">
        <v>370668.6948888374</v>
      </c>
      <c r="M34" s="10">
        <v>412355.71960206371</v>
      </c>
      <c r="N34" s="10">
        <v>394289.85150175664</v>
      </c>
      <c r="O34" s="10">
        <v>445861.69558738713</v>
      </c>
      <c r="P34" s="10">
        <v>492335.33415921073</v>
      </c>
      <c r="Q34" s="10">
        <v>537409.68820048089</v>
      </c>
      <c r="R34" s="10">
        <v>579981.79850235488</v>
      </c>
      <c r="S34" s="10">
        <v>646549.61355382705</v>
      </c>
      <c r="T34" s="10">
        <v>813675</v>
      </c>
      <c r="U34" s="10">
        <v>742360</v>
      </c>
      <c r="V34" s="10">
        <v>834656</v>
      </c>
      <c r="W34" s="10">
        <v>996799</v>
      </c>
      <c r="X34" s="10">
        <v>1196096</v>
      </c>
      <c r="Y34" s="10">
        <v>1245310</v>
      </c>
      <c r="Z34" s="10">
        <v>1273462</v>
      </c>
      <c r="AA34" s="10">
        <v>1277251</v>
      </c>
    </row>
    <row r="35" spans="1:27" ht="15" customHeight="1" x14ac:dyDescent="0.45">
      <c r="B35" s="57" t="s">
        <v>237</v>
      </c>
      <c r="C35" s="12" t="s">
        <v>238</v>
      </c>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15" customHeight="1" x14ac:dyDescent="0.45">
      <c r="B36" s="57" t="s">
        <v>239</v>
      </c>
      <c r="C36" s="12" t="s">
        <v>240</v>
      </c>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ht="15" customHeight="1" x14ac:dyDescent="0.45">
      <c r="B37" s="57" t="s">
        <v>241</v>
      </c>
      <c r="C37" s="12" t="s">
        <v>242</v>
      </c>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15" customHeight="1" thickBot="1" x14ac:dyDescent="0.5">
      <c r="B38" s="95" t="s">
        <v>82</v>
      </c>
      <c r="C38" s="100" t="s">
        <v>83</v>
      </c>
      <c r="D38" s="101">
        <v>404926.36538845708</v>
      </c>
      <c r="E38" s="101">
        <v>424410.37078434415</v>
      </c>
      <c r="F38" s="101">
        <v>443299.5233552517</v>
      </c>
      <c r="G38" s="101">
        <v>506678.90917621925</v>
      </c>
      <c r="H38" s="101">
        <v>541596.72708091827</v>
      </c>
      <c r="I38" s="101">
        <v>588137.80507871299</v>
      </c>
      <c r="J38" s="101">
        <v>639237.95956607547</v>
      </c>
      <c r="K38" s="101">
        <v>645991.74980720959</v>
      </c>
      <c r="L38" s="101">
        <v>716662.90190546855</v>
      </c>
      <c r="M38" s="101">
        <v>806032.3484527003</v>
      </c>
      <c r="N38" s="101">
        <v>834835.08060815139</v>
      </c>
      <c r="O38" s="101">
        <v>954044.1659857675</v>
      </c>
      <c r="P38" s="101">
        <v>1025567.4323186906</v>
      </c>
      <c r="Q38" s="101">
        <v>1167461.6982515412</v>
      </c>
      <c r="R38" s="101">
        <v>1231626.5955447836</v>
      </c>
      <c r="S38" s="101">
        <v>1315571.3307714688</v>
      </c>
      <c r="T38" s="101">
        <f t="shared" ref="T38:V38" si="14">SUM(T7,T14,T26)</f>
        <v>1480984</v>
      </c>
      <c r="U38" s="101">
        <f t="shared" si="14"/>
        <v>1536643</v>
      </c>
      <c r="V38" s="101">
        <f t="shared" si="14"/>
        <v>1695318</v>
      </c>
      <c r="W38" s="101">
        <f t="shared" ref="W38:X38" si="15">SUM(W7,W14,W26)</f>
        <v>1966836</v>
      </c>
      <c r="X38" s="101">
        <f t="shared" si="15"/>
        <v>2240053</v>
      </c>
      <c r="Y38" s="101">
        <f t="shared" ref="Y38" si="16">SUM(Y7,Y14,Y26)</f>
        <v>2211818</v>
      </c>
      <c r="Z38" s="101">
        <f t="shared" ref="Z38:AA38" si="17">SUM(Z7,Z14,Z26)</f>
        <v>2354000</v>
      </c>
      <c r="AA38" s="101">
        <f t="shared" si="17"/>
        <v>2397804</v>
      </c>
    </row>
    <row r="39" spans="1:27" ht="15" customHeight="1" thickTop="1" x14ac:dyDescent="0.45">
      <c r="C39" s="24"/>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ht="15" customHeight="1" x14ac:dyDescent="0.45">
      <c r="C40" s="28"/>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 customHeight="1" x14ac:dyDescent="0.5">
      <c r="B41" s="64"/>
      <c r="C41" s="62" t="s">
        <v>405</v>
      </c>
      <c r="D41" s="64"/>
      <c r="E41" s="64"/>
      <c r="F41" s="64"/>
      <c r="G41" s="64"/>
      <c r="H41" s="64"/>
      <c r="I41" s="64"/>
      <c r="J41" s="64"/>
      <c r="K41" s="64"/>
      <c r="L41" s="64"/>
      <c r="M41" s="64"/>
      <c r="N41" s="64"/>
      <c r="O41" s="64"/>
      <c r="P41" s="64"/>
      <c r="Q41" s="64"/>
      <c r="R41" s="64"/>
      <c r="S41" s="64"/>
      <c r="T41" s="64"/>
      <c r="U41" s="64"/>
      <c r="V41" s="64"/>
      <c r="W41" s="64"/>
      <c r="X41" s="64"/>
      <c r="Y41" s="64"/>
      <c r="Z41" s="64"/>
      <c r="AA41" s="64"/>
    </row>
    <row r="42" spans="1:27" ht="15" customHeight="1" x14ac:dyDescent="0.5">
      <c r="B42" s="64"/>
      <c r="C42" s="62" t="s">
        <v>404</v>
      </c>
      <c r="D42" s="64"/>
      <c r="E42" s="64"/>
      <c r="F42" s="64"/>
      <c r="G42" s="64"/>
      <c r="H42" s="64"/>
      <c r="I42" s="64"/>
      <c r="J42" s="64"/>
      <c r="K42" s="64"/>
      <c r="L42" s="64"/>
      <c r="M42" s="64"/>
      <c r="N42" s="64"/>
      <c r="O42" s="64"/>
      <c r="P42" s="64"/>
      <c r="Q42" s="64"/>
      <c r="R42" s="64"/>
      <c r="S42" s="64"/>
      <c r="T42" s="64"/>
      <c r="U42" s="64"/>
      <c r="V42" s="64"/>
      <c r="W42" s="64"/>
      <c r="X42" s="64"/>
      <c r="Y42" s="64"/>
      <c r="Z42" s="64"/>
      <c r="AA42" s="64"/>
    </row>
    <row r="43" spans="1:27" s="96" customFormat="1" ht="15" customHeight="1" thickBot="1" x14ac:dyDescent="0.55000000000000004">
      <c r="B43" s="79"/>
      <c r="C43" s="94" t="s">
        <v>436</v>
      </c>
      <c r="D43" s="99">
        <v>1999</v>
      </c>
      <c r="E43" s="99">
        <f t="shared" ref="E43:X43" si="18">+D43+1</f>
        <v>2000</v>
      </c>
      <c r="F43" s="99">
        <f t="shared" si="18"/>
        <v>2001</v>
      </c>
      <c r="G43" s="99">
        <f t="shared" si="18"/>
        <v>2002</v>
      </c>
      <c r="H43" s="99">
        <f t="shared" si="18"/>
        <v>2003</v>
      </c>
      <c r="I43" s="99">
        <f t="shared" si="18"/>
        <v>2004</v>
      </c>
      <c r="J43" s="99">
        <f t="shared" si="18"/>
        <v>2005</v>
      </c>
      <c r="K43" s="99">
        <f t="shared" si="18"/>
        <v>2006</v>
      </c>
      <c r="L43" s="99">
        <f t="shared" si="18"/>
        <v>2007</v>
      </c>
      <c r="M43" s="99">
        <f t="shared" si="18"/>
        <v>2008</v>
      </c>
      <c r="N43" s="99">
        <f t="shared" si="18"/>
        <v>2009</v>
      </c>
      <c r="O43" s="99">
        <f t="shared" si="18"/>
        <v>2010</v>
      </c>
      <c r="P43" s="99">
        <f t="shared" si="18"/>
        <v>2011</v>
      </c>
      <c r="Q43" s="99">
        <f t="shared" si="18"/>
        <v>2012</v>
      </c>
      <c r="R43" s="99">
        <f t="shared" si="18"/>
        <v>2013</v>
      </c>
      <c r="S43" s="99">
        <f t="shared" si="18"/>
        <v>2014</v>
      </c>
      <c r="T43" s="99">
        <f t="shared" si="18"/>
        <v>2015</v>
      </c>
      <c r="U43" s="99">
        <f t="shared" si="18"/>
        <v>2016</v>
      </c>
      <c r="V43" s="99">
        <f t="shared" si="18"/>
        <v>2017</v>
      </c>
      <c r="W43" s="99">
        <f t="shared" si="18"/>
        <v>2018</v>
      </c>
      <c r="X43" s="99">
        <f t="shared" si="18"/>
        <v>2019</v>
      </c>
      <c r="Y43" s="99">
        <f t="shared" ref="Y43:AA43" si="19">+X43+1</f>
        <v>2020</v>
      </c>
      <c r="Z43" s="99">
        <f t="shared" si="19"/>
        <v>2021</v>
      </c>
      <c r="AA43" s="99">
        <f t="shared" si="19"/>
        <v>2022</v>
      </c>
    </row>
    <row r="44" spans="1:27" ht="15" customHeight="1" thickTop="1" x14ac:dyDescent="0.5">
      <c r="A44" s="68"/>
      <c r="B44" s="96" t="s">
        <v>0</v>
      </c>
      <c r="C44" s="67" t="s">
        <v>1</v>
      </c>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ht="15" customHeight="1" x14ac:dyDescent="0.45">
      <c r="B45" s="44" t="s">
        <v>47</v>
      </c>
      <c r="C45" s="4" t="s">
        <v>48</v>
      </c>
      <c r="D45" s="5"/>
      <c r="E45" s="5">
        <v>19342.4292471013</v>
      </c>
      <c r="F45" s="5">
        <v>19360.873912785191</v>
      </c>
      <c r="G45" s="5">
        <v>19516.520688692759</v>
      </c>
      <c r="H45" s="5">
        <v>25482.421167839744</v>
      </c>
      <c r="I45" s="5">
        <v>23000.956843485044</v>
      </c>
      <c r="J45" s="5">
        <v>23913.19991857183</v>
      </c>
      <c r="K45" s="5">
        <v>32473.641104307746</v>
      </c>
      <c r="L45" s="5">
        <v>28565.458117599344</v>
      </c>
      <c r="M45" s="5">
        <v>31311.487963603442</v>
      </c>
      <c r="N45" s="5">
        <v>33245.023710482259</v>
      </c>
      <c r="O45" s="5">
        <v>34875.334940845161</v>
      </c>
      <c r="P45" s="5">
        <v>36459.894609346899</v>
      </c>
      <c r="Q45" s="5">
        <v>39559.274431753125</v>
      </c>
      <c r="R45" s="5">
        <v>42594.61249835421</v>
      </c>
      <c r="S45" s="5">
        <v>43487.048038885703</v>
      </c>
      <c r="T45" s="5">
        <v>48156</v>
      </c>
      <c r="U45" s="5">
        <v>70135</v>
      </c>
      <c r="V45" s="5">
        <v>67637.893187132839</v>
      </c>
      <c r="W45" s="5">
        <v>74703.673099319116</v>
      </c>
      <c r="X45" s="5">
        <v>76155.263417650422</v>
      </c>
      <c r="Y45" s="5">
        <v>45883.920106726233</v>
      </c>
      <c r="Z45" s="5">
        <v>51466.287572162306</v>
      </c>
      <c r="AA45" s="5">
        <v>46782.805209890175</v>
      </c>
    </row>
    <row r="46" spans="1:27" ht="15" customHeight="1" x14ac:dyDescent="0.45">
      <c r="B46" s="44" t="s">
        <v>49</v>
      </c>
      <c r="C46" s="1" t="s">
        <v>50</v>
      </c>
      <c r="D46" s="2"/>
      <c r="E46" s="2">
        <v>18686.593370802861</v>
      </c>
      <c r="F46" s="2">
        <v>18178.053852296202</v>
      </c>
      <c r="G46" s="2">
        <v>18491.702742374953</v>
      </c>
      <c r="H46" s="2">
        <v>24167.642203034644</v>
      </c>
      <c r="I46" s="2">
        <v>21574.369731773026</v>
      </c>
      <c r="J46" s="2">
        <v>22618.281513801281</v>
      </c>
      <c r="K46" s="2">
        <v>31481.383745397437</v>
      </c>
      <c r="L46" s="2">
        <v>26642.914397276363</v>
      </c>
      <c r="M46" s="2">
        <v>29291.259676660578</v>
      </c>
      <c r="N46" s="2">
        <v>30888.056430153611</v>
      </c>
      <c r="O46" s="2">
        <v>32262.256931996912</v>
      </c>
      <c r="P46" s="2">
        <v>33437.760476894968</v>
      </c>
      <c r="Q46" s="2">
        <v>36460.964665218569</v>
      </c>
      <c r="R46" s="2">
        <v>39324.371707788501</v>
      </c>
      <c r="S46" s="2">
        <v>39469.502403478014</v>
      </c>
      <c r="T46" s="2">
        <v>44039</v>
      </c>
      <c r="U46" s="2">
        <v>64913.000000000007</v>
      </c>
      <c r="V46" s="2">
        <v>62759.933663015516</v>
      </c>
      <c r="W46" s="2">
        <v>69712.926313731688</v>
      </c>
      <c r="X46" s="2">
        <v>71098.412415442726</v>
      </c>
      <c r="Y46" s="2">
        <v>40641.522226366789</v>
      </c>
      <c r="Z46" s="2">
        <v>46274.213704569032</v>
      </c>
      <c r="AA46" s="2">
        <v>41609.269569864693</v>
      </c>
    </row>
    <row r="47" spans="1:27" ht="15" customHeight="1" x14ac:dyDescent="0.45">
      <c r="B47" s="57" t="s">
        <v>215</v>
      </c>
      <c r="C47" s="12" t="s">
        <v>216</v>
      </c>
      <c r="D47" s="2"/>
      <c r="E47" s="2">
        <v>13263.294920190325</v>
      </c>
      <c r="F47" s="2">
        <v>13892.972469963046</v>
      </c>
      <c r="G47" s="2">
        <v>14948.401373041119</v>
      </c>
      <c r="H47" s="2">
        <v>16678.75881967667</v>
      </c>
      <c r="I47" s="2">
        <v>15255.68342883247</v>
      </c>
      <c r="J47" s="2">
        <v>15174.580977489637</v>
      </c>
      <c r="K47" s="2">
        <v>18394.153612809852</v>
      </c>
      <c r="L47" s="2">
        <v>14128.257974938906</v>
      </c>
      <c r="M47" s="2">
        <v>18036.014410027885</v>
      </c>
      <c r="N47" s="2">
        <v>18845.018711428522</v>
      </c>
      <c r="O47" s="2">
        <v>22764.80064201084</v>
      </c>
      <c r="P47" s="2">
        <v>22947.503450950688</v>
      </c>
      <c r="Q47" s="2">
        <v>25585.734504681419</v>
      </c>
      <c r="R47" s="2">
        <v>27317.764309071837</v>
      </c>
      <c r="S47" s="2">
        <v>25865.243843367716</v>
      </c>
      <c r="T47" s="2">
        <v>26468</v>
      </c>
      <c r="U47" s="2">
        <v>42911</v>
      </c>
      <c r="V47" s="2">
        <v>44136</v>
      </c>
      <c r="W47" s="2">
        <v>54078.549458516471</v>
      </c>
      <c r="X47" s="2">
        <v>55575.48162580996</v>
      </c>
      <c r="Y47" s="2">
        <v>25984.75763003224</v>
      </c>
      <c r="Z47" s="2">
        <v>27007.748088201297</v>
      </c>
      <c r="AA47" s="2">
        <v>23917.546944457386</v>
      </c>
    </row>
    <row r="48" spans="1:27" ht="15" customHeight="1" x14ac:dyDescent="0.45">
      <c r="B48" s="57" t="s">
        <v>217</v>
      </c>
      <c r="C48" s="12" t="s">
        <v>218</v>
      </c>
      <c r="D48" s="2"/>
      <c r="E48" s="2">
        <v>5423.2984506125349</v>
      </c>
      <c r="F48" s="2">
        <v>4285.0813823331546</v>
      </c>
      <c r="G48" s="2">
        <v>3543.3013693338344</v>
      </c>
      <c r="H48" s="2">
        <v>7488.8833833579738</v>
      </c>
      <c r="I48" s="2">
        <v>6318.6863029405549</v>
      </c>
      <c r="J48" s="2">
        <v>7443.7005363116441</v>
      </c>
      <c r="K48" s="2">
        <v>13087.230132587585</v>
      </c>
      <c r="L48" s="2">
        <v>12514.656422337459</v>
      </c>
      <c r="M48" s="2">
        <v>11255.245266632694</v>
      </c>
      <c r="N48" s="2">
        <v>12043.037718725089</v>
      </c>
      <c r="O48" s="2">
        <v>9497.4562899860739</v>
      </c>
      <c r="P48" s="2">
        <v>10490.257025944276</v>
      </c>
      <c r="Q48" s="2">
        <v>10875.230160537152</v>
      </c>
      <c r="R48" s="2">
        <v>12006.607398716662</v>
      </c>
      <c r="S48" s="2">
        <v>13604.258560110298</v>
      </c>
      <c r="T48" s="2">
        <v>17571</v>
      </c>
      <c r="U48" s="2">
        <v>22002</v>
      </c>
      <c r="V48" s="2">
        <v>18623.692909090911</v>
      </c>
      <c r="W48" s="2">
        <v>15633.421090909093</v>
      </c>
      <c r="X48" s="2">
        <v>15531.867324921926</v>
      </c>
      <c r="Y48" s="2">
        <v>14405.995704175017</v>
      </c>
      <c r="Z48" s="2">
        <v>18808.605351298851</v>
      </c>
      <c r="AA48" s="2">
        <v>17180.752091308725</v>
      </c>
    </row>
    <row r="49" spans="2:27" ht="15" customHeight="1" x14ac:dyDescent="0.45">
      <c r="B49" s="44" t="s">
        <v>51</v>
      </c>
      <c r="C49" s="1" t="s">
        <v>219</v>
      </c>
      <c r="D49" s="2"/>
      <c r="E49" s="2">
        <v>457.70173369798442</v>
      </c>
      <c r="F49" s="2">
        <v>949.46406954999031</v>
      </c>
      <c r="G49" s="2">
        <v>810.70420924247458</v>
      </c>
      <c r="H49" s="2">
        <v>1090.8794079365632</v>
      </c>
      <c r="I49" s="2">
        <v>1230.8707158479133</v>
      </c>
      <c r="J49" s="2">
        <v>1081.1961004869461</v>
      </c>
      <c r="K49" s="2">
        <v>761.53096965049792</v>
      </c>
      <c r="L49" s="2">
        <v>1638.3635135282998</v>
      </c>
      <c r="M49" s="2">
        <v>1763.4483755691549</v>
      </c>
      <c r="N49" s="2">
        <v>2017.5950499002911</v>
      </c>
      <c r="O49" s="2">
        <v>2257.2656011673057</v>
      </c>
      <c r="P49" s="2">
        <v>2607.9982388034823</v>
      </c>
      <c r="Q49" s="2">
        <v>2674.3880530929032</v>
      </c>
      <c r="R49" s="2">
        <v>2815.7873193692599</v>
      </c>
      <c r="S49" s="2">
        <v>3552.9149116263015</v>
      </c>
      <c r="T49" s="2">
        <v>3587</v>
      </c>
      <c r="U49" s="2">
        <v>4680</v>
      </c>
      <c r="V49" s="2">
        <v>4324.8482257374944</v>
      </c>
      <c r="W49" s="2">
        <v>4426.8210687853962</v>
      </c>
      <c r="X49" s="2">
        <v>4479.8069578200902</v>
      </c>
      <c r="Y49" s="2">
        <v>4433.8294656157786</v>
      </c>
      <c r="Z49" s="2">
        <v>4491.1003178301007</v>
      </c>
      <c r="AA49" s="2">
        <v>4592.9340792238263</v>
      </c>
    </row>
    <row r="50" spans="2:27" ht="15" customHeight="1" x14ac:dyDescent="0.45">
      <c r="B50" s="44" t="s">
        <v>52</v>
      </c>
      <c r="C50" s="1" t="s">
        <v>220</v>
      </c>
      <c r="D50" s="2"/>
      <c r="E50" s="2">
        <v>198.13414260045641</v>
      </c>
      <c r="F50" s="2">
        <v>233.35599093900043</v>
      </c>
      <c r="G50" s="2">
        <v>214.11373707533238</v>
      </c>
      <c r="H50" s="2">
        <v>223.8995568685377</v>
      </c>
      <c r="I50" s="2">
        <v>195.7163958641064</v>
      </c>
      <c r="J50" s="2">
        <v>213.72230428360422</v>
      </c>
      <c r="K50" s="2">
        <v>230.7263892598111</v>
      </c>
      <c r="L50" s="2">
        <v>284.18020679468242</v>
      </c>
      <c r="M50" s="2">
        <v>256.77991137370759</v>
      </c>
      <c r="N50" s="2">
        <v>339.37223042836047</v>
      </c>
      <c r="O50" s="2">
        <v>355.81240768094546</v>
      </c>
      <c r="P50" s="2">
        <v>414.13589364844916</v>
      </c>
      <c r="Q50" s="2">
        <v>423.92171344165445</v>
      </c>
      <c r="R50" s="2">
        <v>454.45347119645498</v>
      </c>
      <c r="S50" s="2">
        <v>464.6307237813885</v>
      </c>
      <c r="T50" s="2">
        <v>530</v>
      </c>
      <c r="U50" s="2">
        <v>542</v>
      </c>
      <c r="V50" s="2">
        <v>552.97974217311241</v>
      </c>
      <c r="W50" s="2">
        <v>563.95948434622483</v>
      </c>
      <c r="X50" s="2">
        <v>576.91261737891193</v>
      </c>
      <c r="Y50" s="2">
        <v>828.00411924330888</v>
      </c>
      <c r="Z50" s="2">
        <v>591.1471716713047</v>
      </c>
      <c r="AA50" s="2">
        <v>605.07993329318731</v>
      </c>
    </row>
    <row r="51" spans="2:27" ht="15" customHeight="1" x14ac:dyDescent="0.45">
      <c r="B51" s="44" t="s">
        <v>53</v>
      </c>
      <c r="C51" s="1" t="s">
        <v>54</v>
      </c>
      <c r="D51" s="2"/>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2:27" ht="15" customHeight="1" x14ac:dyDescent="0.45">
      <c r="B52" s="44" t="s">
        <v>55</v>
      </c>
      <c r="C52" s="4" t="s">
        <v>56</v>
      </c>
      <c r="D52" s="5"/>
      <c r="E52" s="5">
        <v>90017.029740901911</v>
      </c>
      <c r="F52" s="5">
        <v>84052.566729447877</v>
      </c>
      <c r="G52" s="5">
        <v>99298.437498349289</v>
      </c>
      <c r="H52" s="5">
        <v>124468.00273471294</v>
      </c>
      <c r="I52" s="5">
        <v>137914.69937911088</v>
      </c>
      <c r="J52" s="5">
        <v>146368.45851497899</v>
      </c>
      <c r="K52" s="5">
        <v>129464.50656673187</v>
      </c>
      <c r="L52" s="5">
        <v>169262.88781421693</v>
      </c>
      <c r="M52" s="5">
        <v>171222.93935012905</v>
      </c>
      <c r="N52" s="5">
        <v>212551.03704811749</v>
      </c>
      <c r="O52" s="5">
        <v>233468.00054833587</v>
      </c>
      <c r="P52" s="5">
        <v>262393.10256797657</v>
      </c>
      <c r="Q52" s="5">
        <v>336798.62357855611</v>
      </c>
      <c r="R52" s="5">
        <v>357027.06011922588</v>
      </c>
      <c r="S52" s="5">
        <v>357198.34473285358</v>
      </c>
      <c r="T52" s="5">
        <v>356286</v>
      </c>
      <c r="U52" s="5">
        <v>388311</v>
      </c>
      <c r="V52" s="5">
        <v>428423.4550863214</v>
      </c>
      <c r="W52" s="5">
        <v>490993.44197335799</v>
      </c>
      <c r="X52" s="5">
        <v>607871.80108433939</v>
      </c>
      <c r="Y52" s="5">
        <v>589582.28213468636</v>
      </c>
      <c r="Z52" s="5">
        <v>656653.21373848361</v>
      </c>
      <c r="AA52" s="5">
        <v>600625.07720943645</v>
      </c>
    </row>
    <row r="53" spans="2:27" ht="15" customHeight="1" x14ac:dyDescent="0.45">
      <c r="B53" s="59" t="s">
        <v>57</v>
      </c>
      <c r="C53" s="12" t="s">
        <v>58</v>
      </c>
      <c r="D53" s="2"/>
      <c r="E53" s="2">
        <v>34540.76449529922</v>
      </c>
      <c r="F53" s="2">
        <v>34525.014085264585</v>
      </c>
      <c r="G53" s="2">
        <v>40064.253942791183</v>
      </c>
      <c r="H53" s="2">
        <v>55925.735586372233</v>
      </c>
      <c r="I53" s="2">
        <v>66013.564428512793</v>
      </c>
      <c r="J53" s="2">
        <v>69552.122357554734</v>
      </c>
      <c r="K53" s="2">
        <v>43532.3512056115</v>
      </c>
      <c r="L53" s="2">
        <v>78075.874903031901</v>
      </c>
      <c r="M53" s="2">
        <v>72468.03441040295</v>
      </c>
      <c r="N53" s="2">
        <v>105489.63920358531</v>
      </c>
      <c r="O53" s="2">
        <v>132611.4155922744</v>
      </c>
      <c r="P53" s="2">
        <v>145970.29885289544</v>
      </c>
      <c r="Q53" s="2">
        <v>212028.15283668227</v>
      </c>
      <c r="R53" s="2">
        <v>220379.96140806237</v>
      </c>
      <c r="S53" s="2">
        <v>211986.99565472698</v>
      </c>
      <c r="T53" s="2">
        <v>205615</v>
      </c>
      <c r="U53" s="2">
        <v>219636.99999999997</v>
      </c>
      <c r="V53" s="2">
        <v>246432.17909568985</v>
      </c>
      <c r="W53" s="2">
        <v>308008.91747746384</v>
      </c>
      <c r="X53" s="2">
        <v>413724.0622510112</v>
      </c>
      <c r="Y53" s="2">
        <v>416025.02872441121</v>
      </c>
      <c r="Z53" s="2">
        <v>410155.9657544691</v>
      </c>
      <c r="AA53" s="2">
        <v>352734.28910655883</v>
      </c>
    </row>
    <row r="54" spans="2:27" ht="15" customHeight="1" x14ac:dyDescent="0.45">
      <c r="B54" s="57" t="s">
        <v>221</v>
      </c>
      <c r="C54" s="12" t="s">
        <v>222</v>
      </c>
      <c r="D54" s="2"/>
      <c r="E54" s="2">
        <v>34540.76449529922</v>
      </c>
      <c r="F54" s="2">
        <v>34525.014085264585</v>
      </c>
      <c r="G54" s="2">
        <v>40064.253942791183</v>
      </c>
      <c r="H54" s="2">
        <v>55925.735586372233</v>
      </c>
      <c r="I54" s="2">
        <v>66013.564428512793</v>
      </c>
      <c r="J54" s="2">
        <v>69552.122357554734</v>
      </c>
      <c r="K54" s="2">
        <v>43532.3512056115</v>
      </c>
      <c r="L54" s="2">
        <v>78075.874903031901</v>
      </c>
      <c r="M54" s="2">
        <v>72468.03441040295</v>
      </c>
      <c r="N54" s="2">
        <v>105489.63920358531</v>
      </c>
      <c r="O54" s="2">
        <v>132611.4155922744</v>
      </c>
      <c r="P54" s="2">
        <v>145970.29885289544</v>
      </c>
      <c r="Q54" s="2">
        <v>212028.15283668227</v>
      </c>
      <c r="R54" s="2">
        <v>220379.96140806237</v>
      </c>
      <c r="S54" s="2">
        <v>211986.99565472698</v>
      </c>
      <c r="T54" s="2">
        <v>187721</v>
      </c>
      <c r="U54" s="2">
        <v>202181.00000000003</v>
      </c>
      <c r="V54" s="2">
        <v>221942.74069767445</v>
      </c>
      <c r="W54" s="2">
        <v>278005.56056760362</v>
      </c>
      <c r="X54" s="2">
        <v>375718.88501863176</v>
      </c>
      <c r="Y54" s="2">
        <v>387223.46676688071</v>
      </c>
      <c r="Z54" s="2">
        <v>379970.13180767809</v>
      </c>
      <c r="AA54" s="2">
        <v>335188.47457485175</v>
      </c>
    </row>
    <row r="55" spans="2:27" ht="15" customHeight="1" x14ac:dyDescent="0.45">
      <c r="B55" s="57" t="s">
        <v>223</v>
      </c>
      <c r="C55" s="12" t="s">
        <v>224</v>
      </c>
      <c r="D55" s="2"/>
      <c r="E55" s="2">
        <v>0</v>
      </c>
      <c r="F55" s="2">
        <v>0</v>
      </c>
      <c r="G55" s="2">
        <v>0</v>
      </c>
      <c r="H55" s="2">
        <v>0</v>
      </c>
      <c r="I55" s="2">
        <v>0</v>
      </c>
      <c r="J55" s="2">
        <v>0</v>
      </c>
      <c r="K55" s="2">
        <v>0</v>
      </c>
      <c r="L55" s="2">
        <v>0</v>
      </c>
      <c r="M55" s="2">
        <v>0</v>
      </c>
      <c r="N55" s="2">
        <v>0</v>
      </c>
      <c r="O55" s="2">
        <v>0</v>
      </c>
      <c r="P55" s="2">
        <v>0</v>
      </c>
      <c r="Q55" s="2">
        <v>0</v>
      </c>
      <c r="R55" s="2">
        <v>0</v>
      </c>
      <c r="S55" s="2">
        <v>0</v>
      </c>
      <c r="T55" s="2">
        <v>7685</v>
      </c>
      <c r="U55" s="2">
        <v>7106</v>
      </c>
      <c r="V55" s="2">
        <v>11903.64969048959</v>
      </c>
      <c r="W55" s="2">
        <v>13243.769288188469</v>
      </c>
      <c r="X55" s="2">
        <v>17005.071504778258</v>
      </c>
      <c r="Y55" s="2">
        <v>12586.883912616971</v>
      </c>
      <c r="Z55" s="2">
        <v>17236.551351369388</v>
      </c>
      <c r="AA55" s="2">
        <v>4874.7701331877761</v>
      </c>
    </row>
    <row r="56" spans="2:27" ht="15" customHeight="1" x14ac:dyDescent="0.45">
      <c r="B56" s="57" t="s">
        <v>225</v>
      </c>
      <c r="C56" s="12" t="s">
        <v>226</v>
      </c>
      <c r="D56" s="2"/>
      <c r="E56" s="2">
        <v>0</v>
      </c>
      <c r="F56" s="2">
        <v>0</v>
      </c>
      <c r="G56" s="2">
        <v>0</v>
      </c>
      <c r="H56" s="2">
        <v>0</v>
      </c>
      <c r="I56" s="2">
        <v>0</v>
      </c>
      <c r="J56" s="2">
        <v>0</v>
      </c>
      <c r="K56" s="2">
        <v>0</v>
      </c>
      <c r="L56" s="2">
        <v>0</v>
      </c>
      <c r="M56" s="2">
        <v>0</v>
      </c>
      <c r="N56" s="2">
        <v>0</v>
      </c>
      <c r="O56" s="2">
        <v>0</v>
      </c>
      <c r="P56" s="2">
        <v>0</v>
      </c>
      <c r="Q56" s="2">
        <v>0</v>
      </c>
      <c r="R56" s="2">
        <v>0</v>
      </c>
      <c r="S56" s="2">
        <v>0</v>
      </c>
      <c r="T56" s="2">
        <v>10209</v>
      </c>
      <c r="U56" s="2">
        <v>10350</v>
      </c>
      <c r="V56" s="2">
        <v>12474.232164449819</v>
      </c>
      <c r="W56" s="2">
        <v>16430.752021666249</v>
      </c>
      <c r="X56" s="2">
        <v>20814.192329783575</v>
      </c>
      <c r="Y56" s="2">
        <v>16757.260733329455</v>
      </c>
      <c r="Z56" s="2">
        <v>14514.653348943357</v>
      </c>
      <c r="AA56" s="2">
        <v>12161.996992212524</v>
      </c>
    </row>
    <row r="57" spans="2:27" ht="15" customHeight="1" x14ac:dyDescent="0.45">
      <c r="B57" s="44" t="s">
        <v>59</v>
      </c>
      <c r="C57" s="1" t="s">
        <v>227</v>
      </c>
      <c r="D57" s="2"/>
      <c r="E57" s="2">
        <v>37880.567579934439</v>
      </c>
      <c r="F57" s="2">
        <v>32537.308577767733</v>
      </c>
      <c r="G57" s="2">
        <v>33304.307232827108</v>
      </c>
      <c r="H57" s="2">
        <v>39039.393542241822</v>
      </c>
      <c r="I57" s="2">
        <v>37988.233059832455</v>
      </c>
      <c r="J57" s="2">
        <v>37837.635031813588</v>
      </c>
      <c r="K57" s="2">
        <v>44039.798074217862</v>
      </c>
      <c r="L57" s="2">
        <v>47971.477364999082</v>
      </c>
      <c r="M57" s="2">
        <v>53470.533855073438</v>
      </c>
      <c r="N57" s="2">
        <v>51215.293267938454</v>
      </c>
      <c r="O57" s="2">
        <v>52366.033279973533</v>
      </c>
      <c r="P57" s="2">
        <v>54096.812541151841</v>
      </c>
      <c r="Q57" s="2">
        <v>56407.510589822843</v>
      </c>
      <c r="R57" s="2">
        <v>62389.58984929978</v>
      </c>
      <c r="S57" s="2">
        <v>63733.165184673475</v>
      </c>
      <c r="T57" s="2">
        <v>70191</v>
      </c>
      <c r="U57" s="2">
        <v>71290</v>
      </c>
      <c r="V57" s="2">
        <v>75780.342226975379</v>
      </c>
      <c r="W57" s="2">
        <v>78032.614406369001</v>
      </c>
      <c r="X57" s="2">
        <v>81742.98427427838</v>
      </c>
      <c r="Y57" s="2">
        <v>79770.950246141423</v>
      </c>
      <c r="Z57" s="2">
        <v>92439.799639809484</v>
      </c>
      <c r="AA57" s="2">
        <v>101170.76898101899</v>
      </c>
    </row>
    <row r="58" spans="2:27" ht="15" customHeight="1" x14ac:dyDescent="0.45">
      <c r="B58" s="57" t="s">
        <v>228</v>
      </c>
      <c r="C58" s="12" t="s">
        <v>60</v>
      </c>
      <c r="D58" s="2"/>
      <c r="E58" s="2">
        <v>22568.706227691968</v>
      </c>
      <c r="F58" s="2">
        <v>17192.094007356158</v>
      </c>
      <c r="G58" s="2">
        <v>15962.437742217464</v>
      </c>
      <c r="H58" s="2">
        <v>21511.0471481114</v>
      </c>
      <c r="I58" s="2">
        <v>20568.088336626832</v>
      </c>
      <c r="J58" s="2">
        <v>18768.418442952061</v>
      </c>
      <c r="K58" s="2">
        <v>22003.105983893391</v>
      </c>
      <c r="L58" s="2">
        <v>23837.547852604235</v>
      </c>
      <c r="M58" s="2">
        <v>26254.532319157835</v>
      </c>
      <c r="N58" s="2">
        <v>22669.837012937434</v>
      </c>
      <c r="O58" s="2">
        <v>24733.493710042661</v>
      </c>
      <c r="P58" s="2">
        <v>25439.547143482039</v>
      </c>
      <c r="Q58" s="2">
        <v>26505.32331601192</v>
      </c>
      <c r="R58" s="2">
        <v>29913.455539980561</v>
      </c>
      <c r="S58" s="2">
        <v>31377.418476840925</v>
      </c>
      <c r="T58" s="2">
        <v>33553</v>
      </c>
      <c r="U58" s="2">
        <v>33987</v>
      </c>
      <c r="V58" s="2">
        <v>36311.427107753756</v>
      </c>
      <c r="W58" s="2">
        <v>37744.419380360989</v>
      </c>
      <c r="X58" s="2">
        <v>40621.243304277508</v>
      </c>
      <c r="Y58" s="2">
        <v>37273.831030637361</v>
      </c>
      <c r="Z58" s="2">
        <v>46247.971692040599</v>
      </c>
      <c r="AA58" s="2">
        <v>53920.272089875718</v>
      </c>
    </row>
    <row r="59" spans="2:27" ht="15" customHeight="1" x14ac:dyDescent="0.45">
      <c r="B59" s="57" t="s">
        <v>229</v>
      </c>
      <c r="C59" s="12" t="s">
        <v>230</v>
      </c>
      <c r="D59" s="2"/>
      <c r="E59" s="2">
        <v>2308.9617667667981</v>
      </c>
      <c r="F59" s="2">
        <v>2331.7204057045419</v>
      </c>
      <c r="G59" s="2">
        <v>2586.0906012257838</v>
      </c>
      <c r="H59" s="2">
        <v>2386.9188599503627</v>
      </c>
      <c r="I59" s="2">
        <v>2157.4566641934739</v>
      </c>
      <c r="J59" s="2">
        <v>2407.9876922459944</v>
      </c>
      <c r="K59" s="2">
        <v>2708.2171044110851</v>
      </c>
      <c r="L59" s="2">
        <v>3003.7552830462791</v>
      </c>
      <c r="M59" s="2">
        <v>3232.8657948159766</v>
      </c>
      <c r="N59" s="2">
        <v>3308.8569668604796</v>
      </c>
      <c r="O59" s="2">
        <v>3000.3644138276686</v>
      </c>
      <c r="P59" s="2">
        <v>4001.6646795855604</v>
      </c>
      <c r="Q59" s="2">
        <v>3932.1964825422742</v>
      </c>
      <c r="R59" s="2">
        <v>6258.2613717492386</v>
      </c>
      <c r="S59" s="2">
        <v>6024.2131340533251</v>
      </c>
      <c r="T59" s="2">
        <v>6252</v>
      </c>
      <c r="U59" s="2">
        <v>6483.9999999999991</v>
      </c>
      <c r="V59" s="2">
        <v>6757.5907264296748</v>
      </c>
      <c r="W59" s="2">
        <v>6943.8550825523653</v>
      </c>
      <c r="X59" s="2">
        <v>7092.0440590797989</v>
      </c>
      <c r="Y59" s="2">
        <v>7384.9697033665025</v>
      </c>
      <c r="Z59" s="2">
        <v>7885.6799742233588</v>
      </c>
      <c r="AA59" s="2">
        <v>8164.0923482180369</v>
      </c>
    </row>
    <row r="60" spans="2:27" ht="15" customHeight="1" x14ac:dyDescent="0.45">
      <c r="B60" s="57" t="s">
        <v>231</v>
      </c>
      <c r="C60" s="12" t="s">
        <v>232</v>
      </c>
      <c r="D60" s="2"/>
      <c r="E60" s="2">
        <v>114.89767609158201</v>
      </c>
      <c r="F60" s="2">
        <v>363.40306679339704</v>
      </c>
      <c r="G60" s="2">
        <v>496.57742847304689</v>
      </c>
      <c r="H60" s="2">
        <v>557.50330619257875</v>
      </c>
      <c r="I60" s="2">
        <v>700.15136783151002</v>
      </c>
      <c r="J60" s="2">
        <v>790.56282469757593</v>
      </c>
      <c r="K60" s="2">
        <v>965.32023851263989</v>
      </c>
      <c r="L60" s="2">
        <v>980.43527168480568</v>
      </c>
      <c r="M60" s="2">
        <v>1048.4646832756403</v>
      </c>
      <c r="N60" s="2">
        <v>1354.5733633390848</v>
      </c>
      <c r="O60" s="2">
        <v>1439.5101779389229</v>
      </c>
      <c r="P60" s="2">
        <v>1453.6056265683849</v>
      </c>
      <c r="Q60" s="2">
        <v>1540.3687201863468</v>
      </c>
      <c r="R60" s="2">
        <v>1499.2062214203452</v>
      </c>
      <c r="S60" s="2">
        <v>1624.5651921429103</v>
      </c>
      <c r="T60" s="2">
        <v>4094</v>
      </c>
      <c r="U60" s="2">
        <v>4627</v>
      </c>
      <c r="V60" s="2">
        <v>5358.6324897252871</v>
      </c>
      <c r="W60" s="2">
        <v>5599.9762441681569</v>
      </c>
      <c r="X60" s="2">
        <v>5995.6104091558909</v>
      </c>
      <c r="Y60" s="2">
        <v>6336.1217056383584</v>
      </c>
      <c r="Z60" s="2">
        <v>3493.0545696059253</v>
      </c>
      <c r="AA60" s="2">
        <v>3993.6833625211198</v>
      </c>
    </row>
    <row r="61" spans="2:27" ht="15" customHeight="1" x14ac:dyDescent="0.45">
      <c r="B61" s="57" t="s">
        <v>233</v>
      </c>
      <c r="C61" s="12" t="s">
        <v>234</v>
      </c>
      <c r="D61" s="2"/>
      <c r="E61" s="2">
        <v>12888.001909384091</v>
      </c>
      <c r="F61" s="2">
        <v>12650.091097913633</v>
      </c>
      <c r="G61" s="2">
        <v>14259.201460910808</v>
      </c>
      <c r="H61" s="2">
        <v>14583.92422798748</v>
      </c>
      <c r="I61" s="2">
        <v>14562.536691180641</v>
      </c>
      <c r="J61" s="2">
        <v>15870.666071917956</v>
      </c>
      <c r="K61" s="2">
        <v>18363.154747400746</v>
      </c>
      <c r="L61" s="2">
        <v>20149.738957663758</v>
      </c>
      <c r="M61" s="2">
        <v>22934.671057823984</v>
      </c>
      <c r="N61" s="2">
        <v>23882.025924801455</v>
      </c>
      <c r="O61" s="2">
        <v>23192.664978164281</v>
      </c>
      <c r="P61" s="2">
        <v>23201.995091515855</v>
      </c>
      <c r="Q61" s="2">
        <v>24429.622071082304</v>
      </c>
      <c r="R61" s="2">
        <v>24718.666716149626</v>
      </c>
      <c r="S61" s="2">
        <v>24706.968381636318</v>
      </c>
      <c r="T61" s="2">
        <v>26292</v>
      </c>
      <c r="U61" s="2">
        <v>26192</v>
      </c>
      <c r="V61" s="2">
        <v>27352.776171504458</v>
      </c>
      <c r="W61" s="2">
        <v>27744.866465165695</v>
      </c>
      <c r="X61" s="2">
        <v>28061.876830951998</v>
      </c>
      <c r="Y61" s="2">
        <v>29061.883251549316</v>
      </c>
      <c r="Z61" s="2">
        <v>35867.18081913863</v>
      </c>
      <c r="AA61" s="2">
        <v>35184.241643113601</v>
      </c>
    </row>
    <row r="62" spans="2:27" ht="15" customHeight="1" x14ac:dyDescent="0.45">
      <c r="B62" s="44" t="s">
        <v>61</v>
      </c>
      <c r="C62" s="1" t="s">
        <v>62</v>
      </c>
      <c r="D62" s="2"/>
      <c r="E62" s="2">
        <v>9558.1129584803057</v>
      </c>
      <c r="F62" s="2">
        <v>9340.9488659659855</v>
      </c>
      <c r="G62" s="2">
        <v>10534.781261070319</v>
      </c>
      <c r="H62" s="2">
        <v>11734.280199508055</v>
      </c>
      <c r="I62" s="2">
        <v>12236.987493527275</v>
      </c>
      <c r="J62" s="2">
        <v>14755.656642565513</v>
      </c>
      <c r="K62" s="2">
        <v>14637.931003835218</v>
      </c>
      <c r="L62" s="2">
        <v>15777.093648714077</v>
      </c>
      <c r="M62" s="2">
        <v>14512.379191189122</v>
      </c>
      <c r="N62" s="2">
        <v>18904.073362748895</v>
      </c>
      <c r="O62" s="2">
        <v>17537.761922410984</v>
      </c>
      <c r="P62" s="2">
        <v>20000.795793953959</v>
      </c>
      <c r="Q62" s="2">
        <v>20183.515251866665</v>
      </c>
      <c r="R62" s="2">
        <v>22408.254759248895</v>
      </c>
      <c r="S62" s="2">
        <v>24744.938796257382</v>
      </c>
      <c r="T62" s="2">
        <v>26920</v>
      </c>
      <c r="U62" s="2">
        <v>32151</v>
      </c>
      <c r="V62" s="2">
        <v>33082.927519572513</v>
      </c>
      <c r="W62" s="2">
        <v>35648.05305913357</v>
      </c>
      <c r="X62" s="2">
        <v>40851.783871889886</v>
      </c>
      <c r="Y62" s="2">
        <v>37598.478666254116</v>
      </c>
      <c r="Z62" s="2">
        <v>61984.370805425751</v>
      </c>
      <c r="AA62" s="2">
        <v>58077.193878501268</v>
      </c>
    </row>
    <row r="63" spans="2:27" ht="15" customHeight="1" x14ac:dyDescent="0.45">
      <c r="B63" s="44" t="s">
        <v>63</v>
      </c>
      <c r="C63" s="1" t="s">
        <v>64</v>
      </c>
      <c r="D63" s="2"/>
      <c r="E63" s="2">
        <v>8037.5847071879407</v>
      </c>
      <c r="F63" s="2">
        <v>7649.295200449571</v>
      </c>
      <c r="G63" s="2">
        <v>15395.09506166069</v>
      </c>
      <c r="H63" s="2">
        <v>17768.59340659083</v>
      </c>
      <c r="I63" s="2">
        <v>21675.914397238368</v>
      </c>
      <c r="J63" s="2">
        <v>24223.04448304516</v>
      </c>
      <c r="K63" s="2">
        <v>27254.4262830673</v>
      </c>
      <c r="L63" s="2">
        <v>27438.441897471865</v>
      </c>
      <c r="M63" s="2">
        <v>30771.991893463521</v>
      </c>
      <c r="N63" s="2">
        <v>36942.031213844821</v>
      </c>
      <c r="O63" s="2">
        <v>30952.789753676952</v>
      </c>
      <c r="P63" s="2">
        <v>42325.19537997531</v>
      </c>
      <c r="Q63" s="2">
        <v>48179.44490018436</v>
      </c>
      <c r="R63" s="2">
        <v>51849.254102614897</v>
      </c>
      <c r="S63" s="2">
        <v>56733.245097195722</v>
      </c>
      <c r="T63" s="2">
        <v>53560</v>
      </c>
      <c r="U63" s="2">
        <v>65233</v>
      </c>
      <c r="V63" s="2">
        <v>73045.953827769059</v>
      </c>
      <c r="W63" s="2">
        <v>69075.260683145738</v>
      </c>
      <c r="X63" s="2">
        <v>70824.272957542562</v>
      </c>
      <c r="Y63" s="2">
        <v>58133.926923675019</v>
      </c>
      <c r="Z63" s="2">
        <v>85869.208405814425</v>
      </c>
      <c r="AA63" s="2">
        <v>80963.65352570769</v>
      </c>
    </row>
    <row r="64" spans="2:27" ht="15" customHeight="1" x14ac:dyDescent="0.45">
      <c r="B64" s="44" t="s">
        <v>65</v>
      </c>
      <c r="C64" s="4" t="s">
        <v>66</v>
      </c>
      <c r="D64" s="5"/>
      <c r="E64" s="5">
        <v>311520.06546843733</v>
      </c>
      <c r="F64" s="5">
        <v>329689.79753849265</v>
      </c>
      <c r="G64" s="5">
        <v>372568.06035412691</v>
      </c>
      <c r="H64" s="5">
        <v>401220.61452990095</v>
      </c>
      <c r="I64" s="5">
        <v>406276.32846155978</v>
      </c>
      <c r="J64" s="5">
        <v>456316.27863936039</v>
      </c>
      <c r="K64" s="5">
        <v>465395.62804036628</v>
      </c>
      <c r="L64" s="5">
        <v>507451.91362952837</v>
      </c>
      <c r="M64" s="5">
        <v>552579.70510750893</v>
      </c>
      <c r="N64" s="5">
        <v>576073.37368354551</v>
      </c>
      <c r="O64" s="5">
        <v>610161.08493193495</v>
      </c>
      <c r="P64" s="5">
        <v>702052.38185444637</v>
      </c>
      <c r="Q64" s="5">
        <v>760629.9543282825</v>
      </c>
      <c r="R64" s="5">
        <v>801630.92201096518</v>
      </c>
      <c r="S64" s="5">
        <v>856973.94232619973</v>
      </c>
      <c r="T64" s="5">
        <v>1076542</v>
      </c>
      <c r="U64" s="5">
        <v>972163</v>
      </c>
      <c r="V64" s="5">
        <v>1077657.4959325457</v>
      </c>
      <c r="W64" s="5">
        <v>1259869.6397879047</v>
      </c>
      <c r="X64" s="5">
        <v>1383122.7117206401</v>
      </c>
      <c r="Y64" s="5">
        <v>1407125.4480458824</v>
      </c>
      <c r="Z64" s="5">
        <v>1513225.9188867875</v>
      </c>
      <c r="AA64" s="5">
        <v>1435000.1129071689</v>
      </c>
    </row>
    <row r="65" spans="2:27" ht="15" customHeight="1" x14ac:dyDescent="0.45">
      <c r="B65" s="44" t="s">
        <v>67</v>
      </c>
      <c r="C65" s="1" t="s">
        <v>68</v>
      </c>
      <c r="D65" s="2"/>
      <c r="E65" s="2">
        <v>41844.969049786669</v>
      </c>
      <c r="F65" s="2">
        <v>39620.601371196019</v>
      </c>
      <c r="G65" s="2">
        <v>41523.573923685472</v>
      </c>
      <c r="H65" s="2">
        <v>41622.925588283018</v>
      </c>
      <c r="I65" s="2">
        <v>36272.544672430391</v>
      </c>
      <c r="J65" s="2">
        <v>39670.412134324251</v>
      </c>
      <c r="K65" s="2">
        <v>45567.841124303995</v>
      </c>
      <c r="L65" s="2">
        <v>45951.276867061199</v>
      </c>
      <c r="M65" s="2">
        <v>49751.027170891517</v>
      </c>
      <c r="N65" s="2">
        <v>58476.750450083302</v>
      </c>
      <c r="O65" s="2">
        <v>52608.358286721043</v>
      </c>
      <c r="P65" s="2">
        <v>61877.199954113181</v>
      </c>
      <c r="Q65" s="2">
        <v>65293.80661763149</v>
      </c>
      <c r="R65" s="2">
        <v>70473.82121496911</v>
      </c>
      <c r="S65" s="2">
        <v>68746.223893252536</v>
      </c>
      <c r="T65" s="2">
        <v>83999</v>
      </c>
      <c r="U65" s="2">
        <v>94973</v>
      </c>
      <c r="V65" s="2">
        <v>103506.62897247435</v>
      </c>
      <c r="W65" s="2">
        <v>116472.90425693686</v>
      </c>
      <c r="X65" s="2">
        <v>126085.08268770608</v>
      </c>
      <c r="Y65" s="2">
        <v>118283.09381076836</v>
      </c>
      <c r="Z65" s="2">
        <v>92326.76828071475</v>
      </c>
      <c r="AA65" s="2">
        <v>76556.747934135623</v>
      </c>
    </row>
    <row r="66" spans="2:27" ht="15" customHeight="1" x14ac:dyDescent="0.45">
      <c r="B66" s="44" t="s">
        <v>69</v>
      </c>
      <c r="C66" s="1" t="s">
        <v>70</v>
      </c>
      <c r="D66" s="2"/>
      <c r="E66" s="2">
        <v>13861.040723970722</v>
      </c>
      <c r="F66" s="2">
        <v>16735.497925892916</v>
      </c>
      <c r="G66" s="2">
        <v>14500.954218527499</v>
      </c>
      <c r="H66" s="2">
        <v>19131.771706422995</v>
      </c>
      <c r="I66" s="2">
        <v>18433.471060339667</v>
      </c>
      <c r="J66" s="2">
        <v>26994.557482834534</v>
      </c>
      <c r="K66" s="2">
        <v>27771.639922610899</v>
      </c>
      <c r="L66" s="2">
        <v>25391.862016000909</v>
      </c>
      <c r="M66" s="2">
        <v>28417.670299078301</v>
      </c>
      <c r="N66" s="2">
        <v>32789.66723170664</v>
      </c>
      <c r="O66" s="2">
        <v>34246.573273321388</v>
      </c>
      <c r="P66" s="2">
        <v>35494.223356492352</v>
      </c>
      <c r="Q66" s="2">
        <v>35562.469530372218</v>
      </c>
      <c r="R66" s="2">
        <v>36292.286160675852</v>
      </c>
      <c r="S66" s="2">
        <v>36601.183078249953</v>
      </c>
      <c r="T66" s="2">
        <v>35853</v>
      </c>
      <c r="U66" s="2">
        <v>52765</v>
      </c>
      <c r="V66" s="2">
        <v>62762.070000179672</v>
      </c>
      <c r="W66" s="2">
        <v>72483.16800374107</v>
      </c>
      <c r="X66" s="2">
        <v>73836.576355284546</v>
      </c>
      <c r="Y66" s="2">
        <v>58813.250575544116</v>
      </c>
      <c r="Z66" s="2">
        <v>69296.396025470342</v>
      </c>
      <c r="AA66" s="2">
        <v>70064.82469229892</v>
      </c>
    </row>
    <row r="67" spans="2:27" ht="15" customHeight="1" x14ac:dyDescent="0.45">
      <c r="B67" s="44" t="s">
        <v>71</v>
      </c>
      <c r="C67" s="1" t="s">
        <v>72</v>
      </c>
      <c r="D67" s="2"/>
      <c r="E67" s="2">
        <v>4693.2821001559205</v>
      </c>
      <c r="F67" s="2">
        <v>5442.0089277181069</v>
      </c>
      <c r="G67" s="2">
        <v>5406.9242613552851</v>
      </c>
      <c r="H67" s="2">
        <v>4751.6295273412306</v>
      </c>
      <c r="I67" s="2">
        <v>5802.1455720385657</v>
      </c>
      <c r="J67" s="2">
        <v>6345.4636818999161</v>
      </c>
      <c r="K67" s="2">
        <v>6946.3467657485526</v>
      </c>
      <c r="L67" s="2">
        <v>6226.1556951563689</v>
      </c>
      <c r="M67" s="2">
        <v>9327.3532962922691</v>
      </c>
      <c r="N67" s="2">
        <v>12077.477438273072</v>
      </c>
      <c r="O67" s="2">
        <v>10665.190230022159</v>
      </c>
      <c r="P67" s="2">
        <v>11849.590634623919</v>
      </c>
      <c r="Q67" s="2">
        <v>17567.73276579407</v>
      </c>
      <c r="R67" s="2">
        <v>17063.67514990137</v>
      </c>
      <c r="S67" s="2">
        <v>16044.262388289566</v>
      </c>
      <c r="T67" s="2">
        <v>12868</v>
      </c>
      <c r="U67" s="2">
        <v>16801</v>
      </c>
      <c r="V67" s="2">
        <v>18510.101726190478</v>
      </c>
      <c r="W67" s="2">
        <v>17732.097450502948</v>
      </c>
      <c r="X67" s="2">
        <v>18200.100022510356</v>
      </c>
      <c r="Y67" s="2">
        <v>16783.092235043478</v>
      </c>
      <c r="Z67" s="2">
        <v>14690.080732454786</v>
      </c>
      <c r="AA67" s="2">
        <v>10951.226030434274</v>
      </c>
    </row>
    <row r="68" spans="2:27" ht="15" customHeight="1" x14ac:dyDescent="0.45">
      <c r="B68" s="44" t="s">
        <v>73</v>
      </c>
      <c r="C68" s="1" t="s">
        <v>74</v>
      </c>
      <c r="D68" s="2"/>
      <c r="E68" s="2">
        <v>7095.9432808224919</v>
      </c>
      <c r="F68" s="2">
        <v>8907.7748598660492</v>
      </c>
      <c r="G68" s="2">
        <v>8920.1335214925421</v>
      </c>
      <c r="H68" s="2">
        <v>9170.2178804622763</v>
      </c>
      <c r="I68" s="2">
        <v>11001.305212068375</v>
      </c>
      <c r="J68" s="2">
        <v>15327.20227938781</v>
      </c>
      <c r="K68" s="2">
        <v>15541.442501954733</v>
      </c>
      <c r="L68" s="2">
        <v>19072.411532068378</v>
      </c>
      <c r="M68" s="2">
        <v>19796.234227787896</v>
      </c>
      <c r="N68" s="2">
        <v>21586.148495460122</v>
      </c>
      <c r="O68" s="2">
        <v>25938.04062839075</v>
      </c>
      <c r="P68" s="2">
        <v>25146.132892316102</v>
      </c>
      <c r="Q68" s="2">
        <v>29579.158181323375</v>
      </c>
      <c r="R68" s="2">
        <v>30374.019968834058</v>
      </c>
      <c r="S68" s="2">
        <v>32219.21711383239</v>
      </c>
      <c r="T68" s="2">
        <v>34017</v>
      </c>
      <c r="U68" s="2">
        <v>34756</v>
      </c>
      <c r="V68" s="2">
        <v>39214.687031140369</v>
      </c>
      <c r="W68" s="2">
        <v>39127.470341103399</v>
      </c>
      <c r="X68" s="2">
        <v>39667.651131009814</v>
      </c>
      <c r="Y68" s="2">
        <v>38679.244116548442</v>
      </c>
      <c r="Z68" s="2">
        <v>41277.163819115536</v>
      </c>
      <c r="AA68" s="2">
        <v>48082.564964619582</v>
      </c>
    </row>
    <row r="69" spans="2:27" ht="15" customHeight="1" x14ac:dyDescent="0.45">
      <c r="B69" s="44" t="s">
        <v>75</v>
      </c>
      <c r="C69" s="1" t="s">
        <v>76</v>
      </c>
      <c r="D69" s="2"/>
      <c r="E69" s="2">
        <v>11572.301433309614</v>
      </c>
      <c r="F69" s="2">
        <v>13281.243387929919</v>
      </c>
      <c r="G69" s="2">
        <v>14849.740194372767</v>
      </c>
      <c r="H69" s="2">
        <v>16357.867198816592</v>
      </c>
      <c r="I69" s="2">
        <v>18026.997307789796</v>
      </c>
      <c r="J69" s="2">
        <v>18599.341874746315</v>
      </c>
      <c r="K69" s="2">
        <v>24209.20423725251</v>
      </c>
      <c r="L69" s="2">
        <v>29065.628096319422</v>
      </c>
      <c r="M69" s="2">
        <v>31513.295446659675</v>
      </c>
      <c r="N69" s="2">
        <v>37972.577155966603</v>
      </c>
      <c r="O69" s="2">
        <v>37556.139648817727</v>
      </c>
      <c r="P69" s="2">
        <v>37652.136808931733</v>
      </c>
      <c r="Q69" s="2">
        <v>40428.078718105942</v>
      </c>
      <c r="R69" s="2">
        <v>47297.695295019344</v>
      </c>
      <c r="S69" s="2">
        <v>49532.535583882753</v>
      </c>
      <c r="T69" s="2">
        <v>55470</v>
      </c>
      <c r="U69" s="2">
        <v>46060</v>
      </c>
      <c r="V69" s="2">
        <v>46975.517002708402</v>
      </c>
      <c r="W69" s="2">
        <v>49497.257973234591</v>
      </c>
      <c r="X69" s="2">
        <v>58486.571976642197</v>
      </c>
      <c r="Y69" s="2">
        <v>59046.791804973269</v>
      </c>
      <c r="Z69" s="2">
        <v>66318.788983882565</v>
      </c>
      <c r="AA69" s="2">
        <v>67942.353322750889</v>
      </c>
    </row>
    <row r="70" spans="2:27" ht="15" customHeight="1" x14ac:dyDescent="0.45">
      <c r="B70" s="44" t="s">
        <v>77</v>
      </c>
      <c r="C70" s="1" t="s">
        <v>78</v>
      </c>
      <c r="D70" s="2"/>
      <c r="E70" s="2">
        <v>91.856190194843094</v>
      </c>
      <c r="F70" s="2">
        <v>113.52844817974403</v>
      </c>
      <c r="G70" s="2">
        <v>110.39686143811437</v>
      </c>
      <c r="H70" s="2">
        <v>115.51321839468059</v>
      </c>
      <c r="I70" s="2">
        <v>120.63845472134086</v>
      </c>
      <c r="J70" s="2">
        <v>117.8449954780915</v>
      </c>
      <c r="K70" s="2">
        <v>148.73690917812593</v>
      </c>
      <c r="L70" s="2">
        <v>192.4244928298653</v>
      </c>
      <c r="M70" s="2">
        <v>331.88837942182204</v>
      </c>
      <c r="N70" s="2">
        <v>362.56540136424928</v>
      </c>
      <c r="O70" s="2">
        <v>403.98528192157977</v>
      </c>
      <c r="P70" s="2">
        <v>425.12865746305368</v>
      </c>
      <c r="Q70" s="2">
        <v>510.7219532576504</v>
      </c>
      <c r="R70" s="2">
        <v>603.99646084026676</v>
      </c>
      <c r="S70" s="2">
        <v>702.96278158655741</v>
      </c>
      <c r="T70" s="2">
        <v>895</v>
      </c>
      <c r="U70" s="2">
        <v>228</v>
      </c>
      <c r="V70" s="2">
        <v>444</v>
      </c>
      <c r="W70" s="2">
        <v>466.27302631578954</v>
      </c>
      <c r="X70" s="2">
        <v>477.22697368421063</v>
      </c>
      <c r="Y70" s="2">
        <v>301.46337884806366</v>
      </c>
      <c r="Z70" s="2">
        <v>460.65909384309845</v>
      </c>
      <c r="AA70" s="2">
        <v>192.09392630932388</v>
      </c>
    </row>
    <row r="71" spans="2:27" ht="15" customHeight="1" x14ac:dyDescent="0.45">
      <c r="B71" s="44" t="s">
        <v>79</v>
      </c>
      <c r="C71" s="1" t="s">
        <v>235</v>
      </c>
      <c r="D71" s="2"/>
      <c r="E71" s="2">
        <v>4244.6375895997444</v>
      </c>
      <c r="F71" s="2">
        <v>4910.987912555921</v>
      </c>
      <c r="G71" s="2">
        <v>5346.5604357852117</v>
      </c>
      <c r="H71" s="2">
        <v>6716.4745723073556</v>
      </c>
      <c r="I71" s="2">
        <v>8604.1522327124549</v>
      </c>
      <c r="J71" s="2">
        <v>11323.735047482582</v>
      </c>
      <c r="K71" s="2">
        <v>12601.661839454704</v>
      </c>
      <c r="L71" s="2">
        <v>16042.932608178806</v>
      </c>
      <c r="M71" s="2">
        <v>20322.650354199213</v>
      </c>
      <c r="N71" s="2">
        <v>25451.843472818713</v>
      </c>
      <c r="O71" s="2">
        <v>30440.094437594809</v>
      </c>
      <c r="P71" s="2">
        <v>38653.703482448618</v>
      </c>
      <c r="Q71" s="2">
        <v>51022.371133023815</v>
      </c>
      <c r="R71" s="2">
        <v>43578.250335166624</v>
      </c>
      <c r="S71" s="2">
        <v>42670.711803465339</v>
      </c>
      <c r="T71" s="2">
        <v>39765</v>
      </c>
      <c r="U71" s="2">
        <v>50789</v>
      </c>
      <c r="V71" s="2">
        <v>49437.181284711311</v>
      </c>
      <c r="W71" s="2">
        <v>60960.44059861228</v>
      </c>
      <c r="X71" s="2">
        <v>64252.357701335764</v>
      </c>
      <c r="Y71" s="2">
        <v>59947.496685692051</v>
      </c>
      <c r="Z71" s="2">
        <v>66032.354771587707</v>
      </c>
      <c r="AA71" s="2">
        <v>61932.738696170847</v>
      </c>
    </row>
    <row r="72" spans="2:27" ht="15" customHeight="1" x14ac:dyDescent="0.45">
      <c r="B72" s="44" t="s">
        <v>80</v>
      </c>
      <c r="C72" s="1" t="s">
        <v>236</v>
      </c>
      <c r="D72" s="2"/>
      <c r="E72" s="2">
        <v>228116.03510059731</v>
      </c>
      <c r="F72" s="2">
        <v>240678.15470515395</v>
      </c>
      <c r="G72" s="2">
        <v>281909.77693747001</v>
      </c>
      <c r="H72" s="2">
        <v>303354.21483787277</v>
      </c>
      <c r="I72" s="2">
        <v>308015.07394945918</v>
      </c>
      <c r="J72" s="2">
        <v>337937.72114320687</v>
      </c>
      <c r="K72" s="2">
        <v>332608.75473986275</v>
      </c>
      <c r="L72" s="2">
        <v>365509.2223219134</v>
      </c>
      <c r="M72" s="2">
        <v>393119.58593317831</v>
      </c>
      <c r="N72" s="2">
        <v>387356.34403787274</v>
      </c>
      <c r="O72" s="2">
        <v>418302.70314514556</v>
      </c>
      <c r="P72" s="2">
        <v>490954.26606805745</v>
      </c>
      <c r="Q72" s="2">
        <v>520665.61542877398</v>
      </c>
      <c r="R72" s="2">
        <v>555947.17742555856</v>
      </c>
      <c r="S72" s="2">
        <v>610456.84568364057</v>
      </c>
      <c r="T72" s="2">
        <v>813675</v>
      </c>
      <c r="U72" s="2">
        <v>675791</v>
      </c>
      <c r="V72" s="2">
        <v>758000.88957917993</v>
      </c>
      <c r="W72" s="2">
        <v>905260.79096015997</v>
      </c>
      <c r="X72" s="2">
        <v>1002717.1896310311</v>
      </c>
      <c r="Y72" s="2">
        <v>1052282.3174466456</v>
      </c>
      <c r="Z72" s="2">
        <v>1151981.7385312708</v>
      </c>
      <c r="AA72" s="2">
        <v>1091823.6108636949</v>
      </c>
    </row>
    <row r="73" spans="2:27" ht="15" customHeight="1" x14ac:dyDescent="0.45">
      <c r="B73" s="57" t="s">
        <v>237</v>
      </c>
      <c r="C73" s="12" t="s">
        <v>238</v>
      </c>
      <c r="D73" s="2"/>
      <c r="E73" s="2"/>
      <c r="F73" s="2"/>
      <c r="G73" s="2"/>
      <c r="H73" s="2"/>
      <c r="I73" s="2"/>
      <c r="J73" s="2"/>
      <c r="K73" s="2"/>
      <c r="L73" s="2"/>
      <c r="M73" s="2"/>
      <c r="N73" s="2"/>
      <c r="O73" s="2"/>
      <c r="P73" s="2"/>
      <c r="Q73" s="2"/>
      <c r="R73" s="2"/>
      <c r="S73" s="2"/>
      <c r="T73" s="2"/>
      <c r="U73" s="2"/>
      <c r="V73" s="2"/>
      <c r="W73" s="2"/>
      <c r="X73" s="2"/>
      <c r="Y73" s="2"/>
      <c r="Z73" s="2"/>
      <c r="AA73" s="2"/>
    </row>
    <row r="74" spans="2:27" ht="15" customHeight="1" x14ac:dyDescent="0.45">
      <c r="B74" s="57" t="s">
        <v>239</v>
      </c>
      <c r="C74" s="12" t="s">
        <v>240</v>
      </c>
      <c r="D74" s="2"/>
      <c r="E74" s="2"/>
      <c r="F74" s="2"/>
      <c r="G74" s="2"/>
      <c r="H74" s="2"/>
      <c r="I74" s="2"/>
      <c r="J74" s="2"/>
      <c r="K74" s="2"/>
      <c r="L74" s="2"/>
      <c r="M74" s="2"/>
      <c r="N74" s="2"/>
      <c r="O74" s="2"/>
      <c r="P74" s="2"/>
      <c r="Q74" s="2"/>
      <c r="R74" s="2"/>
      <c r="S74" s="2"/>
      <c r="T74" s="2"/>
      <c r="U74" s="2"/>
      <c r="V74" s="2"/>
      <c r="W74" s="2"/>
      <c r="X74" s="2"/>
      <c r="Y74" s="2"/>
      <c r="Z74" s="2"/>
      <c r="AA74" s="2"/>
    </row>
    <row r="75" spans="2:27" ht="15" customHeight="1" x14ac:dyDescent="0.45">
      <c r="B75" s="57" t="s">
        <v>241</v>
      </c>
      <c r="C75" s="12" t="s">
        <v>242</v>
      </c>
      <c r="D75" s="2"/>
      <c r="E75" s="2"/>
      <c r="F75" s="2"/>
      <c r="G75" s="2"/>
      <c r="H75" s="2"/>
      <c r="I75" s="2"/>
      <c r="J75" s="2"/>
      <c r="K75" s="2"/>
      <c r="L75" s="2"/>
      <c r="M75" s="2"/>
      <c r="N75" s="2"/>
      <c r="O75" s="2"/>
      <c r="P75" s="2"/>
      <c r="Q75" s="2"/>
      <c r="R75" s="2"/>
      <c r="S75" s="2"/>
      <c r="T75" s="2"/>
      <c r="U75" s="2"/>
      <c r="V75" s="2"/>
      <c r="W75" s="2"/>
      <c r="X75" s="2"/>
      <c r="Y75" s="2"/>
      <c r="Z75" s="2"/>
      <c r="AA75" s="2"/>
    </row>
    <row r="76" spans="2:27" ht="15" customHeight="1" thickBot="1" x14ac:dyDescent="0.5">
      <c r="B76" s="95" t="s">
        <v>82</v>
      </c>
      <c r="C76" s="100" t="s">
        <v>83</v>
      </c>
      <c r="D76" s="101"/>
      <c r="E76" s="101">
        <v>420879.52445644053</v>
      </c>
      <c r="F76" s="101">
        <v>433103.23818072572</v>
      </c>
      <c r="G76" s="101">
        <v>491383.01854116895</v>
      </c>
      <c r="H76" s="101">
        <v>551171.03843245364</v>
      </c>
      <c r="I76" s="101">
        <v>567191.98468415567</v>
      </c>
      <c r="J76" s="101">
        <v>626597.9370729113</v>
      </c>
      <c r="K76" s="101">
        <v>627333.77571140591</v>
      </c>
      <c r="L76" s="101">
        <v>705280.25956134463</v>
      </c>
      <c r="M76" s="101">
        <v>755114.13242124149</v>
      </c>
      <c r="N76" s="101">
        <v>821869.43444214528</v>
      </c>
      <c r="O76" s="101">
        <v>878504.42042111594</v>
      </c>
      <c r="P76" s="101">
        <v>1000905.3790317698</v>
      </c>
      <c r="Q76" s="101">
        <v>1136987.8523385918</v>
      </c>
      <c r="R76" s="101">
        <v>1201252.5946285452</v>
      </c>
      <c r="S76" s="101">
        <v>1257659.335097939</v>
      </c>
      <c r="T76" s="101">
        <v>1480984</v>
      </c>
      <c r="U76" s="101">
        <v>1430609</v>
      </c>
      <c r="V76" s="101">
        <v>1574522.4133432424</v>
      </c>
      <c r="W76" s="101">
        <v>1827356.283512051</v>
      </c>
      <c r="X76" s="101">
        <v>2065641.2997010907</v>
      </c>
      <c r="Y76" s="101">
        <v>2048817.7871003859</v>
      </c>
      <c r="Z76" s="101">
        <v>2223525.3698995323</v>
      </c>
      <c r="AA76" s="101">
        <v>2088126.4656417249</v>
      </c>
    </row>
    <row r="77" spans="2:27" ht="15" customHeight="1" thickTop="1" x14ac:dyDescent="0.45">
      <c r="B77" s="44"/>
      <c r="C77" s="1" t="s">
        <v>22</v>
      </c>
      <c r="D77" s="3"/>
      <c r="E77" s="3"/>
      <c r="F77" s="3"/>
      <c r="G77" s="3"/>
      <c r="H77" s="3"/>
      <c r="I77" s="3"/>
      <c r="J77" s="3"/>
      <c r="K77" s="3"/>
      <c r="L77" s="3"/>
      <c r="M77" s="3"/>
      <c r="N77" s="3"/>
      <c r="O77" s="3"/>
      <c r="P77" s="3"/>
      <c r="Q77" s="3"/>
      <c r="R77" s="3"/>
      <c r="S77" s="3"/>
      <c r="T77" s="3">
        <f>T76-T64-T52-T45</f>
        <v>0</v>
      </c>
      <c r="U77" s="3">
        <f>U76-U64-U52-U45</f>
        <v>0</v>
      </c>
      <c r="V77" s="3">
        <f>V76-V64-V52-V45</f>
        <v>803.56913724238984</v>
      </c>
      <c r="W77" s="3">
        <f>W76-W64-W52-W45</f>
        <v>1789.5286514691979</v>
      </c>
      <c r="X77" s="3">
        <f>X76-X64-X52-X45</f>
        <v>-1508.4765215392108</v>
      </c>
      <c r="Y77" s="3">
        <f t="shared" ref="Y77" si="20">Y76-Y64-Y52-Y45</f>
        <v>6226.1368130908813</v>
      </c>
      <c r="Z77" s="3">
        <f t="shared" ref="Z77:AA77" si="21">Z76-Z64-Z52-Z45</f>
        <v>2179.9497020988856</v>
      </c>
      <c r="AA77" s="3">
        <f t="shared" si="21"/>
        <v>5718.4703152293296</v>
      </c>
    </row>
    <row r="79" spans="2:27" ht="15" customHeight="1" x14ac:dyDescent="0.45">
      <c r="C79" s="32"/>
      <c r="D79" s="41"/>
      <c r="E79" s="41"/>
      <c r="F79" s="41"/>
      <c r="G79" s="41"/>
      <c r="H79" s="41"/>
      <c r="I79" s="41"/>
      <c r="J79" s="41"/>
      <c r="K79" s="41"/>
      <c r="L79" s="41"/>
      <c r="M79" s="41"/>
      <c r="N79" s="41"/>
      <c r="O79" s="41"/>
      <c r="P79" s="41"/>
      <c r="Q79" s="41"/>
      <c r="R79" s="41"/>
      <c r="S79" s="41"/>
      <c r="T79" s="41"/>
      <c r="U79" s="41"/>
      <c r="V79" s="41"/>
      <c r="W79" s="41"/>
      <c r="X79" s="41"/>
      <c r="Y79" s="41"/>
      <c r="Z79" s="41"/>
      <c r="AA79" s="41"/>
    </row>
    <row r="80" spans="2:27" ht="15" customHeight="1" x14ac:dyDescent="0.5">
      <c r="B80" s="64"/>
      <c r="C80" s="62" t="s">
        <v>406</v>
      </c>
      <c r="D80" s="64"/>
      <c r="E80" s="64"/>
      <c r="F80" s="64"/>
      <c r="G80" s="64"/>
      <c r="H80" s="64"/>
      <c r="I80" s="64"/>
      <c r="J80" s="64"/>
      <c r="K80" s="64"/>
      <c r="L80" s="64"/>
      <c r="M80" s="64"/>
      <c r="N80" s="64"/>
      <c r="O80" s="64"/>
      <c r="P80" s="64"/>
      <c r="Q80" s="64"/>
      <c r="R80" s="64"/>
      <c r="S80" s="64"/>
      <c r="T80" s="64"/>
      <c r="U80" s="64"/>
      <c r="V80" s="64"/>
      <c r="W80" s="64"/>
      <c r="X80" s="64"/>
      <c r="Y80" s="64"/>
      <c r="Z80" s="64"/>
      <c r="AA80" s="64"/>
    </row>
    <row r="81" spans="1:27" ht="15" customHeight="1" x14ac:dyDescent="0.5">
      <c r="B81" s="64"/>
      <c r="C81" s="62" t="s">
        <v>337</v>
      </c>
      <c r="D81" s="64"/>
      <c r="E81" s="64"/>
      <c r="F81" s="64"/>
      <c r="G81" s="64"/>
      <c r="H81" s="64"/>
      <c r="I81" s="64"/>
      <c r="J81" s="64"/>
      <c r="K81" s="64"/>
      <c r="L81" s="64"/>
      <c r="M81" s="64"/>
      <c r="N81" s="64"/>
      <c r="O81" s="64"/>
      <c r="P81" s="64"/>
      <c r="Q81" s="64"/>
      <c r="R81" s="64"/>
      <c r="S81" s="64"/>
      <c r="T81" s="64"/>
      <c r="U81" s="64"/>
      <c r="V81" s="64"/>
      <c r="W81" s="64"/>
      <c r="X81" s="64"/>
      <c r="Y81" s="64"/>
      <c r="Z81" s="64"/>
      <c r="AA81" s="64"/>
    </row>
    <row r="82" spans="1:27" s="96" customFormat="1" ht="15" customHeight="1" thickBot="1" x14ac:dyDescent="0.5">
      <c r="B82" s="79"/>
      <c r="C82" s="99" t="s">
        <v>315</v>
      </c>
      <c r="D82" s="99">
        <v>1999</v>
      </c>
      <c r="E82" s="99">
        <f t="shared" ref="E82:X82" si="22">+D82+1</f>
        <v>2000</v>
      </c>
      <c r="F82" s="99">
        <f t="shared" si="22"/>
        <v>2001</v>
      </c>
      <c r="G82" s="99">
        <f t="shared" si="22"/>
        <v>2002</v>
      </c>
      <c r="H82" s="99">
        <f t="shared" si="22"/>
        <v>2003</v>
      </c>
      <c r="I82" s="99">
        <f t="shared" si="22"/>
        <v>2004</v>
      </c>
      <c r="J82" s="99">
        <f t="shared" si="22"/>
        <v>2005</v>
      </c>
      <c r="K82" s="99">
        <f t="shared" si="22"/>
        <v>2006</v>
      </c>
      <c r="L82" s="99">
        <f t="shared" si="22"/>
        <v>2007</v>
      </c>
      <c r="M82" s="99">
        <f t="shared" si="22"/>
        <v>2008</v>
      </c>
      <c r="N82" s="99">
        <f t="shared" si="22"/>
        <v>2009</v>
      </c>
      <c r="O82" s="99">
        <f t="shared" si="22"/>
        <v>2010</v>
      </c>
      <c r="P82" s="99">
        <f t="shared" si="22"/>
        <v>2011</v>
      </c>
      <c r="Q82" s="99">
        <f t="shared" si="22"/>
        <v>2012</v>
      </c>
      <c r="R82" s="99">
        <f t="shared" si="22"/>
        <v>2013</v>
      </c>
      <c r="S82" s="99">
        <f t="shared" si="22"/>
        <v>2014</v>
      </c>
      <c r="T82" s="99">
        <f t="shared" si="22"/>
        <v>2015</v>
      </c>
      <c r="U82" s="99">
        <f t="shared" si="22"/>
        <v>2016</v>
      </c>
      <c r="V82" s="99">
        <f t="shared" si="22"/>
        <v>2017</v>
      </c>
      <c r="W82" s="99">
        <f t="shared" si="22"/>
        <v>2018</v>
      </c>
      <c r="X82" s="99">
        <f t="shared" si="22"/>
        <v>2019</v>
      </c>
      <c r="Y82" s="99">
        <f t="shared" ref="Y82:AA82" si="23">+X82+1</f>
        <v>2020</v>
      </c>
      <c r="Z82" s="99">
        <f t="shared" si="23"/>
        <v>2021</v>
      </c>
      <c r="AA82" s="99">
        <f t="shared" si="23"/>
        <v>2022</v>
      </c>
    </row>
    <row r="83" spans="1:27" ht="15" customHeight="1" thickTop="1" x14ac:dyDescent="0.5">
      <c r="A83" s="68"/>
      <c r="B83" s="96" t="s">
        <v>0</v>
      </c>
      <c r="C83" s="67" t="s">
        <v>1</v>
      </c>
      <c r="D83" s="64"/>
      <c r="E83" s="64"/>
      <c r="F83" s="64"/>
      <c r="G83" s="64"/>
      <c r="H83" s="64"/>
      <c r="I83" s="64"/>
      <c r="J83" s="64"/>
      <c r="K83" s="64"/>
      <c r="L83" s="64"/>
      <c r="M83" s="64"/>
      <c r="N83" s="64"/>
      <c r="O83" s="64"/>
      <c r="P83" s="64"/>
      <c r="Q83" s="64"/>
      <c r="R83" s="64"/>
      <c r="S83" s="64"/>
      <c r="T83" s="64"/>
      <c r="U83" s="64"/>
      <c r="V83" s="64"/>
      <c r="W83" s="64"/>
      <c r="X83" s="64"/>
      <c r="Y83" s="64"/>
      <c r="Z83" s="64"/>
      <c r="AA83" s="64"/>
    </row>
    <row r="84" spans="1:27" ht="15.75" customHeight="1" x14ac:dyDescent="0.45">
      <c r="B84" s="44" t="s">
        <v>47</v>
      </c>
      <c r="C84" s="4" t="s">
        <v>48</v>
      </c>
      <c r="D84" s="6" t="str">
        <f>IFERROR((D45/#REF!-1)*100,"")</f>
        <v/>
      </c>
      <c r="E84" s="6" t="str">
        <f t="shared" ref="E84:E94" si="24">IFERROR((E45/D45-1)*100,"")</f>
        <v/>
      </c>
      <c r="F84" s="6">
        <f t="shared" ref="F84:F94" si="25">IFERROR((F45/E45-1)*100,"")</f>
        <v>9.5358579050541792E-2</v>
      </c>
      <c r="G84" s="6">
        <f t="shared" ref="G84:G94" si="26">IFERROR((G45/F45-1)*100,"")</f>
        <v>0.8039243301139587</v>
      </c>
      <c r="H84" s="6">
        <f t="shared" ref="H84:H94" si="27">IFERROR((H45/G45-1)*100,"")</f>
        <v>30.568463376791509</v>
      </c>
      <c r="I84" s="6">
        <f t="shared" ref="I84:I94" si="28">IFERROR((I45/H45-1)*100,"")</f>
        <v>-9.7379456528504775</v>
      </c>
      <c r="J84" s="6">
        <f t="shared" ref="J84:J94" si="29">IFERROR((J45/I45-1)*100,"")</f>
        <v>3.966109241864757</v>
      </c>
      <c r="K84" s="6">
        <f t="shared" ref="K84:K94" si="30">IFERROR((K45/J45-1)*100,"")</f>
        <v>35.79797440277985</v>
      </c>
      <c r="L84" s="6">
        <f t="shared" ref="L84:L94" si="31">IFERROR((L45/K45-1)*100,"")</f>
        <v>-12.034939273224786</v>
      </c>
      <c r="M84" s="6">
        <f t="shared" ref="M84:M94" si="32">IFERROR((M45/L45-1)*100,"")</f>
        <v>9.6131132737278016</v>
      </c>
      <c r="N84" s="6">
        <f t="shared" ref="N84:N94" si="33">IFERROR((N45/M45-1)*100,"")</f>
        <v>6.1751640456255696</v>
      </c>
      <c r="O84" s="6">
        <f t="shared" ref="O84:O94" si="34">IFERROR((O45/N45-1)*100,"")</f>
        <v>4.9039256057106018</v>
      </c>
      <c r="P84" s="6">
        <f t="shared" ref="P84:P94" si="35">IFERROR((P45/O45-1)*100,"")</f>
        <v>4.5434966321884263</v>
      </c>
      <c r="Q84" s="6">
        <f t="shared" ref="Q84:Q94" si="36">IFERROR((Q45/P45-1)*100,"")</f>
        <v>8.500792050045213</v>
      </c>
      <c r="R84" s="6">
        <f t="shared" ref="R84:R94" si="37">IFERROR((R45/Q45-1)*100,"")</f>
        <v>7.6728860935950438</v>
      </c>
      <c r="S84" s="6">
        <f t="shared" ref="S84:S94" si="38">IFERROR((S45/R45-1)*100,"")</f>
        <v>2.0951840812402533</v>
      </c>
      <c r="T84" s="6">
        <f t="shared" ref="T84:X94" si="39">IFERROR((T45/S45-1)*100,"")</f>
        <v>10.736419627608118</v>
      </c>
      <c r="U84" s="6">
        <f t="shared" si="39"/>
        <v>45.641249273195442</v>
      </c>
      <c r="V84" s="6">
        <f t="shared" si="39"/>
        <v>-3.5604289054924965</v>
      </c>
      <c r="W84" s="6">
        <f t="shared" si="39"/>
        <v>10.446481371969242</v>
      </c>
      <c r="X84" s="6">
        <f t="shared" si="39"/>
        <v>1.9431311180661881</v>
      </c>
      <c r="Y84" s="6">
        <f t="shared" ref="Y84:AA115" si="40">IFERROR((Y45/X45-1)*100,"")</f>
        <v>-39.749509032501393</v>
      </c>
      <c r="Z84" s="6">
        <f t="shared" si="40"/>
        <v>12.166282768454529</v>
      </c>
      <c r="AA84" s="6">
        <f t="shared" si="40"/>
        <v>-9.1000975263764499</v>
      </c>
    </row>
    <row r="85" spans="1:27" ht="15" customHeight="1" x14ac:dyDescent="0.45">
      <c r="B85" s="44" t="s">
        <v>49</v>
      </c>
      <c r="C85" s="1" t="s">
        <v>50</v>
      </c>
      <c r="D85" s="3" t="str">
        <f>IFERROR((D46/#REF!-1)*100,"")</f>
        <v/>
      </c>
      <c r="E85" s="3" t="str">
        <f t="shared" si="24"/>
        <v/>
      </c>
      <c r="F85" s="3">
        <f t="shared" si="25"/>
        <v>-2.7214137345185296</v>
      </c>
      <c r="G85" s="3">
        <f t="shared" si="26"/>
        <v>1.725426124420526</v>
      </c>
      <c r="H85" s="3">
        <f t="shared" si="27"/>
        <v>30.694520346430298</v>
      </c>
      <c r="I85" s="3">
        <f t="shared" si="28"/>
        <v>-10.730349487448098</v>
      </c>
      <c r="J85" s="3">
        <f t="shared" si="29"/>
        <v>4.8386664130023904</v>
      </c>
      <c r="K85" s="3">
        <f t="shared" si="30"/>
        <v>39.185568656876278</v>
      </c>
      <c r="L85" s="3">
        <f t="shared" si="31"/>
        <v>-15.369303291277514</v>
      </c>
      <c r="M85" s="3">
        <f t="shared" si="32"/>
        <v>9.9401485884552887</v>
      </c>
      <c r="N85" s="3">
        <f t="shared" si="33"/>
        <v>5.4514444619989</v>
      </c>
      <c r="O85" s="3">
        <f t="shared" si="34"/>
        <v>4.4489704457473689</v>
      </c>
      <c r="P85" s="3">
        <f t="shared" si="35"/>
        <v>3.6435874507347865</v>
      </c>
      <c r="Q85" s="3">
        <f t="shared" si="36"/>
        <v>9.0412878889200456</v>
      </c>
      <c r="R85" s="3">
        <f t="shared" si="37"/>
        <v>7.8533496545181602</v>
      </c>
      <c r="S85" s="3">
        <f t="shared" si="38"/>
        <v>0.36906043094075969</v>
      </c>
      <c r="T85" s="3">
        <f t="shared" si="39"/>
        <v>11.577287065365493</v>
      </c>
      <c r="U85" s="3">
        <f t="shared" si="39"/>
        <v>47.398896432707382</v>
      </c>
      <c r="V85" s="3">
        <f t="shared" si="39"/>
        <v>-3.3168492243225378</v>
      </c>
      <c r="W85" s="3">
        <f t="shared" si="39"/>
        <v>11.078712555768</v>
      </c>
      <c r="X85" s="3">
        <f t="shared" si="39"/>
        <v>1.9874163587336513</v>
      </c>
      <c r="Y85" s="3">
        <f t="shared" si="40"/>
        <v>-42.837651579489609</v>
      </c>
      <c r="Z85" s="3">
        <f t="shared" si="40"/>
        <v>13.85945006397411</v>
      </c>
      <c r="AA85" s="3">
        <f t="shared" si="40"/>
        <v>-10.081087848379223</v>
      </c>
    </row>
    <row r="86" spans="1:27" ht="15" customHeight="1" x14ac:dyDescent="0.45">
      <c r="B86" s="57" t="s">
        <v>215</v>
      </c>
      <c r="C86" s="12" t="s">
        <v>216</v>
      </c>
      <c r="D86" s="11" t="str">
        <f>IFERROR((D47/#REF!-1)*100,"")</f>
        <v/>
      </c>
      <c r="E86" s="11" t="str">
        <f t="shared" si="24"/>
        <v/>
      </c>
      <c r="F86" s="11">
        <f t="shared" si="25"/>
        <v>4.7475197796754243</v>
      </c>
      <c r="G86" s="11">
        <f t="shared" si="26"/>
        <v>7.5968544914339686</v>
      </c>
      <c r="H86" s="11">
        <f t="shared" si="27"/>
        <v>11.575535092041257</v>
      </c>
      <c r="I86" s="11">
        <f t="shared" si="28"/>
        <v>-8.5322619400511677</v>
      </c>
      <c r="J86" s="11">
        <f t="shared" si="29"/>
        <v>-0.53162122641816634</v>
      </c>
      <c r="K86" s="11">
        <f t="shared" si="30"/>
        <v>21.21687999224633</v>
      </c>
      <c r="L86" s="11">
        <f t="shared" si="31"/>
        <v>-23.19158428088879</v>
      </c>
      <c r="M86" s="11">
        <f t="shared" si="32"/>
        <v>27.659152614714877</v>
      </c>
      <c r="N86" s="11">
        <f t="shared" si="33"/>
        <v>4.4854937626953584</v>
      </c>
      <c r="O86" s="11">
        <f t="shared" si="34"/>
        <v>20.800095720813339</v>
      </c>
      <c r="P86" s="11">
        <f t="shared" si="35"/>
        <v>0.80256713780608724</v>
      </c>
      <c r="Q86" s="11">
        <f t="shared" si="36"/>
        <v>11.49681079412337</v>
      </c>
      <c r="R86" s="11">
        <f t="shared" si="37"/>
        <v>6.7695137072320888</v>
      </c>
      <c r="S86" s="11">
        <f t="shared" si="38"/>
        <v>-5.3171278925697401</v>
      </c>
      <c r="T86" s="11">
        <f t="shared" si="39"/>
        <v>2.3303710580978798</v>
      </c>
      <c r="U86" s="11">
        <f t="shared" si="39"/>
        <v>62.124074353936834</v>
      </c>
      <c r="V86" s="11">
        <f t="shared" si="39"/>
        <v>2.8547458693575001</v>
      </c>
      <c r="W86" s="11">
        <f t="shared" si="39"/>
        <v>22.527074176446593</v>
      </c>
      <c r="X86" s="11">
        <f t="shared" si="39"/>
        <v>2.7680701170466504</v>
      </c>
      <c r="Y86" s="11">
        <f t="shared" si="40"/>
        <v>-53.244206132143375</v>
      </c>
      <c r="Z86" s="11">
        <f t="shared" si="40"/>
        <v>3.9368866653838763</v>
      </c>
      <c r="AA86" s="11">
        <f t="shared" si="40"/>
        <v>-11.441905980654143</v>
      </c>
    </row>
    <row r="87" spans="1:27" ht="15" customHeight="1" x14ac:dyDescent="0.45">
      <c r="B87" s="57" t="s">
        <v>217</v>
      </c>
      <c r="C87" s="12" t="s">
        <v>218</v>
      </c>
      <c r="D87" s="11" t="str">
        <f>IFERROR((D48/#REF!-1)*100,"")</f>
        <v/>
      </c>
      <c r="E87" s="11" t="str">
        <f t="shared" si="24"/>
        <v/>
      </c>
      <c r="F87" s="11">
        <f t="shared" si="25"/>
        <v>-20.987542519457403</v>
      </c>
      <c r="G87" s="11">
        <f t="shared" si="26"/>
        <v>-17.310756711823139</v>
      </c>
      <c r="H87" s="11">
        <f t="shared" si="27"/>
        <v>111.35327206914765</v>
      </c>
      <c r="I87" s="11">
        <f t="shared" si="28"/>
        <v>-15.625788525668149</v>
      </c>
      <c r="J87" s="11">
        <f t="shared" si="29"/>
        <v>17.804559040184298</v>
      </c>
      <c r="K87" s="11">
        <f t="shared" si="30"/>
        <v>75.816182673467836</v>
      </c>
      <c r="L87" s="11">
        <f t="shared" si="31"/>
        <v>-4.3750564821535498</v>
      </c>
      <c r="M87" s="11">
        <f t="shared" si="32"/>
        <v>-10.063489665260306</v>
      </c>
      <c r="N87" s="11">
        <f t="shared" si="33"/>
        <v>6.999336162205938</v>
      </c>
      <c r="O87" s="11">
        <f t="shared" si="34"/>
        <v>-21.137369891161462</v>
      </c>
      <c r="P87" s="11">
        <f t="shared" si="35"/>
        <v>10.453333036183498</v>
      </c>
      <c r="Q87" s="11">
        <f t="shared" si="36"/>
        <v>3.6698160363541898</v>
      </c>
      <c r="R87" s="11">
        <f t="shared" si="37"/>
        <v>10.403248680519228</v>
      </c>
      <c r="S87" s="11">
        <f t="shared" si="38"/>
        <v>13.306432935954948</v>
      </c>
      <c r="T87" s="11">
        <f t="shared" si="39"/>
        <v>29.158086215156011</v>
      </c>
      <c r="U87" s="11">
        <f t="shared" si="39"/>
        <v>25.217688236298443</v>
      </c>
      <c r="V87" s="11">
        <f t="shared" si="39"/>
        <v>-15.354545454545443</v>
      </c>
      <c r="W87" s="11">
        <f t="shared" si="39"/>
        <v>-16.05627752121147</v>
      </c>
      <c r="X87" s="11">
        <f t="shared" si="39"/>
        <v>-0.64959400374765552</v>
      </c>
      <c r="Y87" s="11">
        <f t="shared" si="40"/>
        <v>-7.2487846901729158</v>
      </c>
      <c r="Z87" s="11">
        <f t="shared" si="40"/>
        <v>30.5609534913849</v>
      </c>
      <c r="AA87" s="11">
        <f t="shared" si="40"/>
        <v>-8.6548323471400401</v>
      </c>
    </row>
    <row r="88" spans="1:27" ht="15" customHeight="1" x14ac:dyDescent="0.45">
      <c r="B88" s="44" t="s">
        <v>51</v>
      </c>
      <c r="C88" s="1" t="s">
        <v>219</v>
      </c>
      <c r="D88" s="3" t="str">
        <f>IFERROR((D49/#REF!-1)*100,"")</f>
        <v/>
      </c>
      <c r="E88" s="3" t="str">
        <f t="shared" si="24"/>
        <v/>
      </c>
      <c r="F88" s="3">
        <f t="shared" si="25"/>
        <v>107.44165897708756</v>
      </c>
      <c r="G88" s="3">
        <f t="shared" si="26"/>
        <v>-14.614545695581993</v>
      </c>
      <c r="H88" s="3">
        <f t="shared" si="27"/>
        <v>34.559484889795435</v>
      </c>
      <c r="I88" s="3">
        <f t="shared" si="28"/>
        <v>12.832885733552214</v>
      </c>
      <c r="J88" s="3">
        <f t="shared" si="29"/>
        <v>-12.160059820568602</v>
      </c>
      <c r="K88" s="3">
        <f t="shared" si="30"/>
        <v>-29.565879001272599</v>
      </c>
      <c r="L88" s="3">
        <f t="shared" si="31"/>
        <v>115.14075970938138</v>
      </c>
      <c r="M88" s="3">
        <f t="shared" si="32"/>
        <v>7.6347441216801926</v>
      </c>
      <c r="N88" s="3">
        <f t="shared" si="33"/>
        <v>14.411914624328602</v>
      </c>
      <c r="O88" s="3">
        <f t="shared" si="34"/>
        <v>11.879021574664295</v>
      </c>
      <c r="P88" s="3">
        <f t="shared" si="35"/>
        <v>15.537942785944248</v>
      </c>
      <c r="Q88" s="3">
        <f t="shared" si="36"/>
        <v>2.5456234326246996</v>
      </c>
      <c r="R88" s="3">
        <f t="shared" si="37"/>
        <v>5.2871633984765243</v>
      </c>
      <c r="S88" s="3">
        <f t="shared" si="38"/>
        <v>26.17838311815963</v>
      </c>
      <c r="T88" s="3">
        <f t="shared" si="39"/>
        <v>0.95935560579176737</v>
      </c>
      <c r="U88" s="3">
        <f t="shared" si="39"/>
        <v>30.471145804293286</v>
      </c>
      <c r="V88" s="3">
        <f t="shared" si="39"/>
        <v>-7.5887131252672102</v>
      </c>
      <c r="W88" s="3">
        <f t="shared" si="39"/>
        <v>2.3578363384188616</v>
      </c>
      <c r="X88" s="3">
        <f t="shared" si="39"/>
        <v>1.1969286359530207</v>
      </c>
      <c r="Y88" s="3">
        <f t="shared" si="40"/>
        <v>-1.0263275323516341</v>
      </c>
      <c r="Z88" s="3">
        <f t="shared" si="40"/>
        <v>1.2916791829378216</v>
      </c>
      <c r="AA88" s="3">
        <f t="shared" si="40"/>
        <v>2.2674568410203655</v>
      </c>
    </row>
    <row r="89" spans="1:27" ht="15" customHeight="1" x14ac:dyDescent="0.45">
      <c r="B89" s="44" t="s">
        <v>52</v>
      </c>
      <c r="C89" s="1" t="s">
        <v>220</v>
      </c>
      <c r="D89" s="3" t="str">
        <f>IFERROR((D50/#REF!-1)*100,"")</f>
        <v/>
      </c>
      <c r="E89" s="3" t="str">
        <f t="shared" si="24"/>
        <v/>
      </c>
      <c r="F89" s="3">
        <f t="shared" si="25"/>
        <v>17.776768746803008</v>
      </c>
      <c r="G89" s="3">
        <f t="shared" si="26"/>
        <v>-8.2458795192012051</v>
      </c>
      <c r="H89" s="3">
        <f t="shared" si="27"/>
        <v>4.5703839122486212</v>
      </c>
      <c r="I89" s="3">
        <f t="shared" si="28"/>
        <v>-12.587412587412583</v>
      </c>
      <c r="J89" s="3">
        <f t="shared" si="29"/>
        <v>9.2000000000000082</v>
      </c>
      <c r="K89" s="3">
        <f t="shared" si="30"/>
        <v>7.9561583584850659</v>
      </c>
      <c r="L89" s="3">
        <f t="shared" si="31"/>
        <v>23.167621920646141</v>
      </c>
      <c r="M89" s="3">
        <f t="shared" si="32"/>
        <v>-9.6418732782368899</v>
      </c>
      <c r="N89" s="3">
        <f t="shared" si="33"/>
        <v>32.164634146341456</v>
      </c>
      <c r="O89" s="3">
        <f t="shared" si="34"/>
        <v>4.844290657439454</v>
      </c>
      <c r="P89" s="3">
        <f t="shared" si="35"/>
        <v>16.391639163916395</v>
      </c>
      <c r="Q89" s="3">
        <f t="shared" si="36"/>
        <v>2.3629489603024467</v>
      </c>
      <c r="R89" s="3">
        <f t="shared" si="37"/>
        <v>7.2022160664819701</v>
      </c>
      <c r="S89" s="3">
        <f t="shared" si="38"/>
        <v>2.2394487510766448</v>
      </c>
      <c r="T89" s="3">
        <f t="shared" si="39"/>
        <v>14.06908171861836</v>
      </c>
      <c r="U89" s="3">
        <f t="shared" si="39"/>
        <v>2.2641509433962259</v>
      </c>
      <c r="V89" s="3">
        <f t="shared" si="39"/>
        <v>2.0257826887661201</v>
      </c>
      <c r="W89" s="3">
        <f t="shared" si="39"/>
        <v>1.9855595667870096</v>
      </c>
      <c r="X89" s="3">
        <f t="shared" si="39"/>
        <v>2.2968197879858598</v>
      </c>
      <c r="Y89" s="3">
        <f t="shared" si="40"/>
        <v>43.523316062176164</v>
      </c>
      <c r="Z89" s="3">
        <f t="shared" si="40"/>
        <v>-28.60576923076923</v>
      </c>
      <c r="AA89" s="3">
        <f t="shared" si="40"/>
        <v>2.3569023569023573</v>
      </c>
    </row>
    <row r="90" spans="1:27" ht="15" customHeight="1" x14ac:dyDescent="0.45">
      <c r="B90" s="44" t="s">
        <v>53</v>
      </c>
      <c r="C90" s="1" t="s">
        <v>54</v>
      </c>
      <c r="D90" s="3" t="str">
        <f>IFERROR((D51/#REF!-1)*100,"")</f>
        <v/>
      </c>
      <c r="E90" s="3" t="str">
        <f t="shared" si="24"/>
        <v/>
      </c>
      <c r="F90" s="3" t="str">
        <f t="shared" si="25"/>
        <v/>
      </c>
      <c r="G90" s="3" t="str">
        <f t="shared" si="26"/>
        <v/>
      </c>
      <c r="H90" s="3" t="str">
        <f t="shared" si="27"/>
        <v/>
      </c>
      <c r="I90" s="3" t="str">
        <f t="shared" si="28"/>
        <v/>
      </c>
      <c r="J90" s="3" t="str">
        <f t="shared" si="29"/>
        <v/>
      </c>
      <c r="K90" s="3" t="str">
        <f t="shared" si="30"/>
        <v/>
      </c>
      <c r="L90" s="3" t="str">
        <f t="shared" si="31"/>
        <v/>
      </c>
      <c r="M90" s="3" t="str">
        <f t="shared" si="32"/>
        <v/>
      </c>
      <c r="N90" s="3" t="str">
        <f t="shared" si="33"/>
        <v/>
      </c>
      <c r="O90" s="3" t="str">
        <f t="shared" si="34"/>
        <v/>
      </c>
      <c r="P90" s="3" t="str">
        <f t="shared" si="35"/>
        <v/>
      </c>
      <c r="Q90" s="3" t="str">
        <f t="shared" si="36"/>
        <v/>
      </c>
      <c r="R90" s="3" t="str">
        <f t="shared" si="37"/>
        <v/>
      </c>
      <c r="S90" s="3" t="str">
        <f t="shared" si="38"/>
        <v/>
      </c>
      <c r="T90" s="3" t="str">
        <f t="shared" si="39"/>
        <v/>
      </c>
      <c r="U90" s="3" t="str">
        <f t="shared" si="39"/>
        <v/>
      </c>
      <c r="V90" s="3" t="str">
        <f t="shared" si="39"/>
        <v/>
      </c>
      <c r="W90" s="3" t="str">
        <f t="shared" si="39"/>
        <v/>
      </c>
      <c r="X90" s="3" t="str">
        <f t="shared" si="39"/>
        <v/>
      </c>
      <c r="Y90" s="3" t="str">
        <f t="shared" si="40"/>
        <v/>
      </c>
      <c r="Z90" s="3" t="str">
        <f t="shared" si="40"/>
        <v/>
      </c>
      <c r="AA90" s="3" t="str">
        <f t="shared" si="40"/>
        <v/>
      </c>
    </row>
    <row r="91" spans="1:27" ht="15" customHeight="1" x14ac:dyDescent="0.45">
      <c r="B91" s="44" t="s">
        <v>55</v>
      </c>
      <c r="C91" s="4" t="s">
        <v>56</v>
      </c>
      <c r="D91" s="6" t="str">
        <f>IFERROR((D52/#REF!-1)*100,"")</f>
        <v/>
      </c>
      <c r="E91" s="6" t="str">
        <f t="shared" si="24"/>
        <v/>
      </c>
      <c r="F91" s="6">
        <f t="shared" si="25"/>
        <v>-6.6259273702117039</v>
      </c>
      <c r="G91" s="6">
        <f t="shared" si="26"/>
        <v>18.138495184775859</v>
      </c>
      <c r="H91" s="6">
        <f t="shared" si="27"/>
        <v>25.34739304108593</v>
      </c>
      <c r="I91" s="6">
        <f t="shared" si="28"/>
        <v>10.803336077512071</v>
      </c>
      <c r="J91" s="6">
        <f t="shared" si="29"/>
        <v>6.1297013109746556</v>
      </c>
      <c r="K91" s="6">
        <f t="shared" si="30"/>
        <v>-11.54890344528512</v>
      </c>
      <c r="L91" s="6">
        <f t="shared" si="31"/>
        <v>30.740766178235248</v>
      </c>
      <c r="M91" s="6">
        <f t="shared" si="32"/>
        <v>1.1579924939384645</v>
      </c>
      <c r="N91" s="6">
        <f t="shared" si="33"/>
        <v>24.13700982756626</v>
      </c>
      <c r="O91" s="6">
        <f t="shared" si="34"/>
        <v>9.8409134063566874</v>
      </c>
      <c r="P91" s="6">
        <f t="shared" si="35"/>
        <v>12.389321856402425</v>
      </c>
      <c r="Q91" s="6">
        <f t="shared" si="36"/>
        <v>28.356507957865908</v>
      </c>
      <c r="R91" s="6">
        <f t="shared" si="37"/>
        <v>6.0060924019636364</v>
      </c>
      <c r="S91" s="6">
        <f t="shared" si="38"/>
        <v>4.7975246910003655E-2</v>
      </c>
      <c r="T91" s="6">
        <f t="shared" si="39"/>
        <v>-0.25541684229694051</v>
      </c>
      <c r="U91" s="6">
        <f t="shared" si="39"/>
        <v>8.9885653660261688</v>
      </c>
      <c r="V91" s="6">
        <f t="shared" si="39"/>
        <v>10.329981660658948</v>
      </c>
      <c r="W91" s="6">
        <f t="shared" si="39"/>
        <v>14.604706195282802</v>
      </c>
      <c r="X91" s="6">
        <f t="shared" si="39"/>
        <v>23.804464402056791</v>
      </c>
      <c r="Y91" s="6">
        <f t="shared" si="40"/>
        <v>-3.0087789756043426</v>
      </c>
      <c r="Z91" s="6">
        <f t="shared" si="40"/>
        <v>11.376008682105422</v>
      </c>
      <c r="AA91" s="6">
        <f t="shared" si="40"/>
        <v>-8.5323783325548028</v>
      </c>
    </row>
    <row r="92" spans="1:27" ht="15" customHeight="1" x14ac:dyDescent="0.45">
      <c r="B92" s="59" t="s">
        <v>57</v>
      </c>
      <c r="C92" s="12" t="s">
        <v>58</v>
      </c>
      <c r="D92" s="11" t="str">
        <f>IFERROR((D53/#REF!-1)*100,"")</f>
        <v/>
      </c>
      <c r="E92" s="11" t="str">
        <f t="shared" si="24"/>
        <v/>
      </c>
      <c r="F92" s="11">
        <f t="shared" si="25"/>
        <v>-4.5599483001534935E-2</v>
      </c>
      <c r="G92" s="11">
        <f t="shared" si="26"/>
        <v>16.04413496790076</v>
      </c>
      <c r="H92" s="11">
        <f t="shared" si="27"/>
        <v>39.590108594634209</v>
      </c>
      <c r="I92" s="11">
        <f t="shared" si="28"/>
        <v>18.037901042107563</v>
      </c>
      <c r="J92" s="11">
        <f t="shared" si="29"/>
        <v>5.3603497397476607</v>
      </c>
      <c r="K92" s="11">
        <f t="shared" si="30"/>
        <v>-37.41046321804582</v>
      </c>
      <c r="L92" s="11">
        <f t="shared" si="31"/>
        <v>79.351385212953062</v>
      </c>
      <c r="M92" s="11">
        <f t="shared" si="32"/>
        <v>-7.182552228321148</v>
      </c>
      <c r="N92" s="11">
        <f t="shared" si="33"/>
        <v>45.567131855920785</v>
      </c>
      <c r="O92" s="11">
        <f t="shared" si="34"/>
        <v>25.710369846224012</v>
      </c>
      <c r="P92" s="11">
        <f t="shared" si="35"/>
        <v>10.073705345016549</v>
      </c>
      <c r="Q92" s="11">
        <f t="shared" si="36"/>
        <v>45.254311666757616</v>
      </c>
      <c r="R92" s="11">
        <f t="shared" si="37"/>
        <v>3.9390092587436643</v>
      </c>
      <c r="S92" s="11">
        <f t="shared" si="38"/>
        <v>-3.8084069439483725</v>
      </c>
      <c r="T92" s="11">
        <f t="shared" si="39"/>
        <v>-3.0058427098544005</v>
      </c>
      <c r="U92" s="11">
        <f t="shared" si="39"/>
        <v>6.8195413758723733</v>
      </c>
      <c r="V92" s="11">
        <f t="shared" si="39"/>
        <v>12.199756459835953</v>
      </c>
      <c r="W92" s="11">
        <f t="shared" si="39"/>
        <v>24.987296142791358</v>
      </c>
      <c r="X92" s="11">
        <f t="shared" si="39"/>
        <v>34.322105229723498</v>
      </c>
      <c r="Y92" s="11">
        <f t="shared" si="40"/>
        <v>0.55615969273838939</v>
      </c>
      <c r="Z92" s="11">
        <f t="shared" si="40"/>
        <v>-1.4107475667840097</v>
      </c>
      <c r="AA92" s="11">
        <f t="shared" si="40"/>
        <v>-13.999961342092115</v>
      </c>
    </row>
    <row r="93" spans="1:27" ht="15" customHeight="1" x14ac:dyDescent="0.45">
      <c r="B93" s="57" t="s">
        <v>221</v>
      </c>
      <c r="C93" s="12" t="s">
        <v>222</v>
      </c>
      <c r="D93" s="11" t="str">
        <f>IFERROR((D54/#REF!-1)*100,"")</f>
        <v/>
      </c>
      <c r="E93" s="11" t="str">
        <f t="shared" si="24"/>
        <v/>
      </c>
      <c r="F93" s="11">
        <f t="shared" si="25"/>
        <v>-4.5599483001534935E-2</v>
      </c>
      <c r="G93" s="11">
        <f t="shared" si="26"/>
        <v>16.04413496790076</v>
      </c>
      <c r="H93" s="11">
        <f t="shared" si="27"/>
        <v>39.590108594634209</v>
      </c>
      <c r="I93" s="11">
        <f t="shared" si="28"/>
        <v>18.037901042107563</v>
      </c>
      <c r="J93" s="11">
        <f t="shared" si="29"/>
        <v>5.3603497397476607</v>
      </c>
      <c r="K93" s="11">
        <f t="shared" si="30"/>
        <v>-37.41046321804582</v>
      </c>
      <c r="L93" s="11">
        <f t="shared" si="31"/>
        <v>79.351385212953062</v>
      </c>
      <c r="M93" s="11">
        <f t="shared" si="32"/>
        <v>-7.182552228321148</v>
      </c>
      <c r="N93" s="11">
        <f t="shared" si="33"/>
        <v>45.567131855920785</v>
      </c>
      <c r="O93" s="11">
        <f t="shared" si="34"/>
        <v>25.710369846224012</v>
      </c>
      <c r="P93" s="11">
        <f t="shared" si="35"/>
        <v>10.073705345016549</v>
      </c>
      <c r="Q93" s="11">
        <f t="shared" si="36"/>
        <v>45.254311666757616</v>
      </c>
      <c r="R93" s="11">
        <f t="shared" si="37"/>
        <v>3.9390092587436643</v>
      </c>
      <c r="S93" s="11">
        <f t="shared" si="38"/>
        <v>-3.8084069439483725</v>
      </c>
      <c r="T93" s="11">
        <f t="shared" si="39"/>
        <v>-11.446926534234269</v>
      </c>
      <c r="U93" s="11">
        <f t="shared" si="39"/>
        <v>7.7029208239888014</v>
      </c>
      <c r="V93" s="11">
        <f t="shared" si="39"/>
        <v>9.7742818057455558</v>
      </c>
      <c r="W93" s="11">
        <f t="shared" si="39"/>
        <v>25.260037653719316</v>
      </c>
      <c r="X93" s="11">
        <f t="shared" si="39"/>
        <v>35.147974828822484</v>
      </c>
      <c r="Y93" s="11">
        <f t="shared" si="40"/>
        <v>3.0620184949389673</v>
      </c>
      <c r="Z93" s="11">
        <f t="shared" si="40"/>
        <v>-1.8731651311745812</v>
      </c>
      <c r="AA93" s="11">
        <f t="shared" si="40"/>
        <v>-11.78557299221945</v>
      </c>
    </row>
    <row r="94" spans="1:27" ht="15" customHeight="1" x14ac:dyDescent="0.45">
      <c r="B94" s="57" t="s">
        <v>223</v>
      </c>
      <c r="C94" s="12" t="s">
        <v>224</v>
      </c>
      <c r="D94" s="11" t="str">
        <f>IFERROR((D55/#REF!-1)*100,"")</f>
        <v/>
      </c>
      <c r="E94" s="11" t="str">
        <f t="shared" si="24"/>
        <v/>
      </c>
      <c r="F94" s="11" t="str">
        <f t="shared" si="25"/>
        <v/>
      </c>
      <c r="G94" s="11" t="str">
        <f t="shared" si="26"/>
        <v/>
      </c>
      <c r="H94" s="11" t="str">
        <f t="shared" si="27"/>
        <v/>
      </c>
      <c r="I94" s="11" t="str">
        <f t="shared" si="28"/>
        <v/>
      </c>
      <c r="J94" s="11" t="str">
        <f t="shared" si="29"/>
        <v/>
      </c>
      <c r="K94" s="11" t="str">
        <f t="shared" si="30"/>
        <v/>
      </c>
      <c r="L94" s="11" t="str">
        <f t="shared" si="31"/>
        <v/>
      </c>
      <c r="M94" s="11" t="str">
        <f t="shared" si="32"/>
        <v/>
      </c>
      <c r="N94" s="11" t="str">
        <f t="shared" si="33"/>
        <v/>
      </c>
      <c r="O94" s="11" t="str">
        <f t="shared" si="34"/>
        <v/>
      </c>
      <c r="P94" s="11" t="str">
        <f t="shared" si="35"/>
        <v/>
      </c>
      <c r="Q94" s="11" t="str">
        <f t="shared" si="36"/>
        <v/>
      </c>
      <c r="R94" s="11" t="str">
        <f t="shared" si="37"/>
        <v/>
      </c>
      <c r="S94" s="11" t="str">
        <f t="shared" si="38"/>
        <v/>
      </c>
      <c r="T94" s="11" t="str">
        <f t="shared" si="39"/>
        <v/>
      </c>
      <c r="U94" s="11">
        <f t="shared" si="39"/>
        <v>-7.5341574495770942</v>
      </c>
      <c r="V94" s="11">
        <f t="shared" si="39"/>
        <v>67.515475520540249</v>
      </c>
      <c r="W94" s="11">
        <f t="shared" si="39"/>
        <v>11.258056415836615</v>
      </c>
      <c r="X94" s="11">
        <f t="shared" si="39"/>
        <v>28.400541679205539</v>
      </c>
      <c r="Y94" s="11">
        <f t="shared" si="40"/>
        <v>-25.981587851129117</v>
      </c>
      <c r="Z94" s="11">
        <f t="shared" si="40"/>
        <v>36.94057616668438</v>
      </c>
      <c r="AA94" s="11">
        <f t="shared" si="40"/>
        <v>-71.718413771902874</v>
      </c>
    </row>
    <row r="95" spans="1:27" ht="15" customHeight="1" x14ac:dyDescent="0.45">
      <c r="B95" s="57" t="s">
        <v>225</v>
      </c>
      <c r="C95" s="12" t="s">
        <v>226</v>
      </c>
      <c r="D95" s="11"/>
      <c r="E95" s="11"/>
      <c r="F95" s="11"/>
      <c r="G95" s="11"/>
      <c r="H95" s="11"/>
      <c r="I95" s="11"/>
      <c r="J95" s="11"/>
      <c r="K95" s="11"/>
      <c r="L95" s="11"/>
      <c r="M95" s="11"/>
      <c r="N95" s="11"/>
      <c r="O95" s="11"/>
      <c r="P95" s="11"/>
      <c r="Q95" s="11"/>
      <c r="R95" s="11"/>
      <c r="S95" s="11"/>
      <c r="T95" s="11"/>
      <c r="U95" s="11">
        <f>IFERROR((U56/T56-1)*100,"")</f>
        <v>1.3811342932706472</v>
      </c>
      <c r="V95" s="11">
        <f>IFERROR((V56/U56-1)*100,"")</f>
        <v>20.523982265215636</v>
      </c>
      <c r="W95" s="11">
        <f>IFERROR((W56/V56-1)*100,"")</f>
        <v>31.717542250753318</v>
      </c>
      <c r="X95" s="11">
        <f>IFERROR((X56/W56-1)*100,"")</f>
        <v>26.678269517652907</v>
      </c>
      <c r="Y95" s="11">
        <f t="shared" si="40"/>
        <v>-19.49117953834293</v>
      </c>
      <c r="Z95" s="11">
        <f t="shared" si="40"/>
        <v>-13.382899628252787</v>
      </c>
      <c r="AA95" s="11">
        <f t="shared" si="40"/>
        <v>-16.20883599608738</v>
      </c>
    </row>
    <row r="96" spans="1:27" ht="15" customHeight="1" x14ac:dyDescent="0.45">
      <c r="B96" s="44" t="s">
        <v>59</v>
      </c>
      <c r="C96" s="1" t="s">
        <v>227</v>
      </c>
      <c r="D96" s="3" t="str">
        <f>IFERROR((D57/#REF!-1)*100,"")</f>
        <v/>
      </c>
      <c r="E96" s="3" t="str">
        <f t="shared" ref="E96:E115" si="41">IFERROR((E57/D57-1)*100,"")</f>
        <v/>
      </c>
      <c r="F96" s="3">
        <f t="shared" ref="F96:F115" si="42">IFERROR((F57/E57-1)*100,"")</f>
        <v>-14.105541029424973</v>
      </c>
      <c r="G96" s="3">
        <f t="shared" ref="G96:G115" si="43">IFERROR((G57/F57-1)*100,"")</f>
        <v>2.3572897961924744</v>
      </c>
      <c r="H96" s="3">
        <f t="shared" ref="H96:H115" si="44">IFERROR((H57/G57-1)*100,"")</f>
        <v>17.220254032973248</v>
      </c>
      <c r="I96" s="3">
        <f t="shared" ref="I96:I115" si="45">IFERROR((I57/H57-1)*100,"")</f>
        <v>-2.6925635544824189</v>
      </c>
      <c r="J96" s="3">
        <f t="shared" ref="J96:J115" si="46">IFERROR((J57/I57-1)*100,"")</f>
        <v>-0.39643335814453229</v>
      </c>
      <c r="K96" s="3">
        <f t="shared" ref="K96:K115" si="47">IFERROR((K57/J57-1)*100,"")</f>
        <v>16.391518754249688</v>
      </c>
      <c r="L96" s="3">
        <f t="shared" ref="L96:L115" si="48">IFERROR((L57/K57-1)*100,"")</f>
        <v>8.9275597589148159</v>
      </c>
      <c r="M96" s="3">
        <f t="shared" ref="M96:M115" si="49">IFERROR((M57/L57-1)*100,"")</f>
        <v>11.463179356003273</v>
      </c>
      <c r="N96" s="3">
        <f t="shared" ref="N96:N115" si="50">IFERROR((N57/M57-1)*100,"")</f>
        <v>-4.2177259595866161</v>
      </c>
      <c r="O96" s="3">
        <f t="shared" ref="O96:O115" si="51">IFERROR((O57/N57-1)*100,"")</f>
        <v>2.2468679540988967</v>
      </c>
      <c r="P96" s="3">
        <f t="shared" ref="P96:P115" si="52">IFERROR((P57/O57-1)*100,"")</f>
        <v>3.3051563251406568</v>
      </c>
      <c r="Q96" s="3">
        <f t="shared" ref="Q96:Q115" si="53">IFERROR((Q57/P57-1)*100,"")</f>
        <v>4.271412565968169</v>
      </c>
      <c r="R96" s="3">
        <f t="shared" ref="R96:R115" si="54">IFERROR((R57/Q57-1)*100,"")</f>
        <v>10.605111264307832</v>
      </c>
      <c r="S96" s="3">
        <f t="shared" ref="S96:S115" si="55">IFERROR((S57/R57-1)*100,"")</f>
        <v>2.153524872689605</v>
      </c>
      <c r="T96" s="3">
        <f t="shared" ref="T96:X106" si="56">IFERROR((T57/S57-1)*100,"")</f>
        <v>10.132612740343717</v>
      </c>
      <c r="U96" s="3">
        <f t="shared" si="56"/>
        <v>1.5657277998603725</v>
      </c>
      <c r="V96" s="3">
        <f t="shared" si="56"/>
        <v>6.2986985930360229</v>
      </c>
      <c r="W96" s="3">
        <f t="shared" si="56"/>
        <v>2.9721061072113919</v>
      </c>
      <c r="X96" s="3">
        <f t="shared" si="56"/>
        <v>4.7548962650244553</v>
      </c>
      <c r="Y96" s="3">
        <f t="shared" si="40"/>
        <v>-2.4124810779112771</v>
      </c>
      <c r="Z96" s="3">
        <f t="shared" si="40"/>
        <v>15.881532505977457</v>
      </c>
      <c r="AA96" s="3">
        <f t="shared" si="40"/>
        <v>9.4450327404750123</v>
      </c>
    </row>
    <row r="97" spans="2:27" ht="15" customHeight="1" x14ac:dyDescent="0.45">
      <c r="B97" s="57" t="s">
        <v>228</v>
      </c>
      <c r="C97" s="12" t="s">
        <v>60</v>
      </c>
      <c r="D97" s="11" t="str">
        <f>IFERROR((D58/#REF!-1)*100,"")</f>
        <v/>
      </c>
      <c r="E97" s="11" t="str">
        <f t="shared" si="41"/>
        <v/>
      </c>
      <c r="F97" s="11">
        <f t="shared" si="42"/>
        <v>-23.823307220591438</v>
      </c>
      <c r="G97" s="11">
        <f t="shared" si="43"/>
        <v>-7.1524519620038589</v>
      </c>
      <c r="H97" s="11">
        <f t="shared" si="44"/>
        <v>34.760413763237239</v>
      </c>
      <c r="I97" s="11">
        <f t="shared" si="45"/>
        <v>-4.3836025507821734</v>
      </c>
      <c r="J97" s="11">
        <f t="shared" si="46"/>
        <v>-8.7498160462000314</v>
      </c>
      <c r="K97" s="11">
        <f t="shared" si="47"/>
        <v>17.234736910695968</v>
      </c>
      <c r="L97" s="11">
        <f t="shared" si="48"/>
        <v>8.3371950762482605</v>
      </c>
      <c r="M97" s="11">
        <f t="shared" si="49"/>
        <v>10.139400585574698</v>
      </c>
      <c r="N97" s="11">
        <f t="shared" si="50"/>
        <v>-13.653624687135114</v>
      </c>
      <c r="O97" s="11">
        <f t="shared" si="51"/>
        <v>9.1030945477354805</v>
      </c>
      <c r="P97" s="11">
        <f t="shared" si="52"/>
        <v>2.8546449673330754</v>
      </c>
      <c r="Q97" s="11">
        <f t="shared" si="53"/>
        <v>4.1894463235480517</v>
      </c>
      <c r="R97" s="11">
        <f t="shared" si="54"/>
        <v>12.858293344830773</v>
      </c>
      <c r="S97" s="11">
        <f t="shared" si="55"/>
        <v>4.8939947272347517</v>
      </c>
      <c r="T97" s="11">
        <f t="shared" si="56"/>
        <v>6.9335899151959479</v>
      </c>
      <c r="U97" s="11">
        <f t="shared" si="56"/>
        <v>1.2934759932047735</v>
      </c>
      <c r="V97" s="11">
        <f t="shared" si="56"/>
        <v>6.8391652918873502</v>
      </c>
      <c r="W97" s="11">
        <f t="shared" si="56"/>
        <v>3.9463948039134999</v>
      </c>
      <c r="X97" s="11">
        <f t="shared" si="56"/>
        <v>7.621852372203608</v>
      </c>
      <c r="Y97" s="11">
        <f t="shared" si="40"/>
        <v>-8.2405460821718854</v>
      </c>
      <c r="Z97" s="11">
        <f t="shared" si="40"/>
        <v>24.076249779709812</v>
      </c>
      <c r="AA97" s="11">
        <f t="shared" si="40"/>
        <v>16.58948515390901</v>
      </c>
    </row>
    <row r="98" spans="2:27" ht="15" customHeight="1" x14ac:dyDescent="0.45">
      <c r="B98" s="57" t="s">
        <v>229</v>
      </c>
      <c r="C98" s="12" t="s">
        <v>230</v>
      </c>
      <c r="D98" s="11" t="str">
        <f>IFERROR((D59/#REF!-1)*100,"")</f>
        <v/>
      </c>
      <c r="E98" s="11" t="str">
        <f t="shared" si="41"/>
        <v/>
      </c>
      <c r="F98" s="11">
        <f t="shared" si="42"/>
        <v>0.98566547377751945</v>
      </c>
      <c r="G98" s="11">
        <f t="shared" si="43"/>
        <v>10.909120789050286</v>
      </c>
      <c r="H98" s="11">
        <f t="shared" si="44"/>
        <v>-7.7016536536274272</v>
      </c>
      <c r="I98" s="11">
        <f t="shared" si="45"/>
        <v>-9.6133219946010549</v>
      </c>
      <c r="J98" s="11">
        <f t="shared" si="46"/>
        <v>11.612331881816829</v>
      </c>
      <c r="K98" s="11">
        <f t="shared" si="47"/>
        <v>12.468062570745886</v>
      </c>
      <c r="L98" s="11">
        <f t="shared" si="48"/>
        <v>10.912647222921223</v>
      </c>
      <c r="M98" s="11">
        <f t="shared" si="49"/>
        <v>7.6274692902859709</v>
      </c>
      <c r="N98" s="11">
        <f t="shared" si="50"/>
        <v>2.3505823274927673</v>
      </c>
      <c r="O98" s="11">
        <f t="shared" si="51"/>
        <v>-9.3232362753206566</v>
      </c>
      <c r="P98" s="11">
        <f t="shared" si="52"/>
        <v>33.372621710324132</v>
      </c>
      <c r="Q98" s="11">
        <f t="shared" si="53"/>
        <v>-1.7359824624406217</v>
      </c>
      <c r="R98" s="11">
        <f t="shared" si="54"/>
        <v>59.154340316766138</v>
      </c>
      <c r="S98" s="11">
        <f t="shared" si="55"/>
        <v>-3.7398284250709568</v>
      </c>
      <c r="T98" s="11">
        <f t="shared" si="56"/>
        <v>3.7811886943218243</v>
      </c>
      <c r="U98" s="11">
        <f t="shared" si="56"/>
        <v>3.7108125399871961</v>
      </c>
      <c r="V98" s="11">
        <f t="shared" si="56"/>
        <v>4.2194744976816079</v>
      </c>
      <c r="W98" s="11">
        <f t="shared" si="56"/>
        <v>2.7563722584469375</v>
      </c>
      <c r="X98" s="11">
        <f t="shared" si="56"/>
        <v>2.1341023792357694</v>
      </c>
      <c r="Y98" s="11">
        <f t="shared" si="40"/>
        <v>4.1303415749607053</v>
      </c>
      <c r="Z98" s="11">
        <f t="shared" si="40"/>
        <v>6.7801262695580622</v>
      </c>
      <c r="AA98" s="11">
        <f t="shared" si="40"/>
        <v>3.5306070612141305</v>
      </c>
    </row>
    <row r="99" spans="2:27" ht="15" customHeight="1" x14ac:dyDescent="0.45">
      <c r="B99" s="57" t="s">
        <v>231</v>
      </c>
      <c r="C99" s="12" t="s">
        <v>232</v>
      </c>
      <c r="D99" s="11" t="str">
        <f>IFERROR((D60/#REF!-1)*100,"")</f>
        <v/>
      </c>
      <c r="E99" s="11" t="str">
        <f t="shared" si="41"/>
        <v/>
      </c>
      <c r="F99" s="11">
        <f t="shared" si="42"/>
        <v>216.28408785547387</v>
      </c>
      <c r="G99" s="11">
        <f t="shared" si="43"/>
        <v>36.646460596702269</v>
      </c>
      <c r="H99" s="11">
        <f t="shared" si="44"/>
        <v>12.269159697184829</v>
      </c>
      <c r="I99" s="11">
        <f t="shared" si="45"/>
        <v>25.586944517537312</v>
      </c>
      <c r="J99" s="11">
        <f t="shared" si="46"/>
        <v>12.913130077298263</v>
      </c>
      <c r="K99" s="11">
        <f t="shared" si="47"/>
        <v>22.105442901633545</v>
      </c>
      <c r="L99" s="11">
        <f t="shared" si="48"/>
        <v>1.5658050633492238</v>
      </c>
      <c r="M99" s="11">
        <f t="shared" si="49"/>
        <v>6.9386948384599689</v>
      </c>
      <c r="N99" s="11">
        <f t="shared" si="50"/>
        <v>29.195898054199777</v>
      </c>
      <c r="O99" s="11">
        <f t="shared" si="51"/>
        <v>6.2703738976872314</v>
      </c>
      <c r="P99" s="11">
        <f t="shared" si="52"/>
        <v>0.97918367271592199</v>
      </c>
      <c r="Q99" s="11">
        <f t="shared" si="53"/>
        <v>5.9688193298197856</v>
      </c>
      <c r="R99" s="11">
        <f t="shared" si="54"/>
        <v>-2.6722497170042492</v>
      </c>
      <c r="S99" s="11">
        <f t="shared" si="55"/>
        <v>8.3616896015679778</v>
      </c>
      <c r="T99" s="11">
        <f t="shared" si="56"/>
        <v>152.00589177955609</v>
      </c>
      <c r="U99" s="11">
        <f t="shared" si="56"/>
        <v>13.019052271616992</v>
      </c>
      <c r="V99" s="11">
        <f t="shared" si="56"/>
        <v>15.812243132165271</v>
      </c>
      <c r="W99" s="11">
        <f t="shared" si="56"/>
        <v>4.5038310596150266</v>
      </c>
      <c r="X99" s="11">
        <f t="shared" si="56"/>
        <v>7.0649257735646565</v>
      </c>
      <c r="Y99" s="11">
        <f t="shared" si="40"/>
        <v>5.679343273580173</v>
      </c>
      <c r="Z99" s="11">
        <f t="shared" si="40"/>
        <v>-44.870778500079275</v>
      </c>
      <c r="AA99" s="11">
        <f t="shared" si="40"/>
        <v>14.332120582120588</v>
      </c>
    </row>
    <row r="100" spans="2:27" ht="15" customHeight="1" x14ac:dyDescent="0.45">
      <c r="B100" s="57" t="s">
        <v>233</v>
      </c>
      <c r="C100" s="12" t="s">
        <v>234</v>
      </c>
      <c r="D100" s="11" t="str">
        <f>IFERROR((D61/#REF!-1)*100,"")</f>
        <v/>
      </c>
      <c r="E100" s="11" t="str">
        <f t="shared" si="41"/>
        <v/>
      </c>
      <c r="F100" s="11">
        <f t="shared" si="42"/>
        <v>-1.8459867801325247</v>
      </c>
      <c r="G100" s="11">
        <f t="shared" si="43"/>
        <v>12.720148420611487</v>
      </c>
      <c r="H100" s="11">
        <f t="shared" si="44"/>
        <v>2.2772857790588352</v>
      </c>
      <c r="I100" s="11">
        <f t="shared" si="45"/>
        <v>-0.14665145315136963</v>
      </c>
      <c r="J100" s="11">
        <f t="shared" si="46"/>
        <v>8.9828400674831776</v>
      </c>
      <c r="K100" s="11">
        <f t="shared" si="47"/>
        <v>15.705003584525512</v>
      </c>
      <c r="L100" s="11">
        <f t="shared" si="48"/>
        <v>9.7291790808216039</v>
      </c>
      <c r="M100" s="11">
        <f t="shared" si="49"/>
        <v>13.821182031249112</v>
      </c>
      <c r="N100" s="11">
        <f t="shared" si="50"/>
        <v>4.1306669042209254</v>
      </c>
      <c r="O100" s="11">
        <f t="shared" si="51"/>
        <v>-2.8865262470102016</v>
      </c>
      <c r="P100" s="11">
        <f t="shared" si="52"/>
        <v>4.022872472981831E-2</v>
      </c>
      <c r="Q100" s="11">
        <f t="shared" si="53"/>
        <v>5.2910405968293217</v>
      </c>
      <c r="R100" s="11">
        <f t="shared" si="54"/>
        <v>1.1831728064654268</v>
      </c>
      <c r="S100" s="11">
        <f t="shared" si="55"/>
        <v>-4.7325912225137934E-2</v>
      </c>
      <c r="T100" s="11">
        <f t="shared" si="56"/>
        <v>6.4153221628832968</v>
      </c>
      <c r="U100" s="11">
        <f t="shared" si="56"/>
        <v>-0.38034383082306</v>
      </c>
      <c r="V100" s="11">
        <f t="shared" si="56"/>
        <v>4.4317966230316808</v>
      </c>
      <c r="W100" s="11">
        <f t="shared" si="56"/>
        <v>1.4334570326711704</v>
      </c>
      <c r="X100" s="11">
        <f t="shared" si="56"/>
        <v>1.1425910670152861</v>
      </c>
      <c r="Y100" s="11">
        <f t="shared" si="40"/>
        <v>3.5635764016123117</v>
      </c>
      <c r="Z100" s="11">
        <f t="shared" si="40"/>
        <v>23.416574585635352</v>
      </c>
      <c r="AA100" s="11">
        <f t="shared" si="40"/>
        <v>-1.9040782142002444</v>
      </c>
    </row>
    <row r="101" spans="2:27" ht="15" customHeight="1" x14ac:dyDescent="0.45">
      <c r="B101" s="44" t="s">
        <v>61</v>
      </c>
      <c r="C101" s="1" t="s">
        <v>62</v>
      </c>
      <c r="D101" s="3" t="str">
        <f>IFERROR((D62/#REF!-1)*100,"")</f>
        <v/>
      </c>
      <c r="E101" s="3" t="str">
        <f t="shared" si="41"/>
        <v/>
      </c>
      <c r="F101" s="3">
        <f t="shared" si="42"/>
        <v>-2.2720394021044088</v>
      </c>
      <c r="G101" s="3">
        <f t="shared" si="43"/>
        <v>12.780633019565023</v>
      </c>
      <c r="H101" s="3">
        <f t="shared" si="44"/>
        <v>11.386083001744929</v>
      </c>
      <c r="I101" s="3">
        <f t="shared" si="45"/>
        <v>4.2840914438049271</v>
      </c>
      <c r="J101" s="3">
        <f t="shared" si="46"/>
        <v>20.58242807202739</v>
      </c>
      <c r="K101" s="3">
        <f t="shared" si="47"/>
        <v>-0.79783395332398976</v>
      </c>
      <c r="L101" s="3">
        <f t="shared" si="48"/>
        <v>7.7822654347830422</v>
      </c>
      <c r="M101" s="3">
        <f t="shared" si="49"/>
        <v>-8.0161434398789648</v>
      </c>
      <c r="N101" s="3">
        <f t="shared" si="50"/>
        <v>30.261710459068603</v>
      </c>
      <c r="O101" s="3">
        <f t="shared" si="51"/>
        <v>-7.2276033536257556</v>
      </c>
      <c r="P101" s="3">
        <f t="shared" si="52"/>
        <v>14.044174407428445</v>
      </c>
      <c r="Q101" s="3">
        <f t="shared" si="53"/>
        <v>0.91356093924992443</v>
      </c>
      <c r="R101" s="3">
        <f t="shared" si="54"/>
        <v>11.022557169155544</v>
      </c>
      <c r="S101" s="3">
        <f t="shared" si="55"/>
        <v>10.42778236017703</v>
      </c>
      <c r="T101" s="3">
        <f t="shared" si="56"/>
        <v>8.789923554272816</v>
      </c>
      <c r="U101" s="3">
        <f t="shared" si="56"/>
        <v>19.431649331352151</v>
      </c>
      <c r="V101" s="3">
        <f t="shared" si="56"/>
        <v>2.8985957499689352</v>
      </c>
      <c r="W101" s="3">
        <f t="shared" si="56"/>
        <v>7.7536231884058004</v>
      </c>
      <c r="X101" s="3">
        <f t="shared" si="56"/>
        <v>14.597517581463105</v>
      </c>
      <c r="Y101" s="3">
        <f t="shared" si="40"/>
        <v>-7.9636796665674359</v>
      </c>
      <c r="Z101" s="3">
        <f t="shared" si="40"/>
        <v>64.858720363754458</v>
      </c>
      <c r="AA101" s="3">
        <f t="shared" si="40"/>
        <v>-6.3034872761545735</v>
      </c>
    </row>
    <row r="102" spans="2:27" ht="15" customHeight="1" x14ac:dyDescent="0.45">
      <c r="B102" s="44" t="s">
        <v>63</v>
      </c>
      <c r="C102" s="1" t="s">
        <v>64</v>
      </c>
      <c r="D102" s="3" t="str">
        <f>IFERROR((D63/#REF!-1)*100,"")</f>
        <v/>
      </c>
      <c r="E102" s="3" t="str">
        <f t="shared" si="41"/>
        <v/>
      </c>
      <c r="F102" s="3">
        <f t="shared" si="42"/>
        <v>-4.8309227321875152</v>
      </c>
      <c r="G102" s="3">
        <f t="shared" si="43"/>
        <v>101.26161506691331</v>
      </c>
      <c r="H102" s="3">
        <f t="shared" si="44"/>
        <v>15.417237343606939</v>
      </c>
      <c r="I102" s="3">
        <f t="shared" si="45"/>
        <v>21.990041086753731</v>
      </c>
      <c r="J102" s="3">
        <f t="shared" si="46"/>
        <v>11.75096948219776</v>
      </c>
      <c r="K102" s="3">
        <f t="shared" si="47"/>
        <v>12.514454168401269</v>
      </c>
      <c r="L102" s="3">
        <f t="shared" si="48"/>
        <v>0.6751769877426872</v>
      </c>
      <c r="M102" s="3">
        <f t="shared" si="49"/>
        <v>12.149195673894319</v>
      </c>
      <c r="N102" s="3">
        <f t="shared" si="50"/>
        <v>20.050828499314388</v>
      </c>
      <c r="O102" s="3">
        <f t="shared" si="51"/>
        <v>-16.212539655705971</v>
      </c>
      <c r="P102" s="3">
        <f t="shared" si="52"/>
        <v>36.741132921459531</v>
      </c>
      <c r="Q102" s="3">
        <f t="shared" si="53"/>
        <v>13.831594792776269</v>
      </c>
      <c r="R102" s="3">
        <f t="shared" si="54"/>
        <v>7.6169603241246442</v>
      </c>
      <c r="S102" s="3">
        <f t="shared" si="55"/>
        <v>9.419597406193958</v>
      </c>
      <c r="T102" s="3">
        <f t="shared" si="56"/>
        <v>-5.5932726777029984</v>
      </c>
      <c r="U102" s="3">
        <f t="shared" si="56"/>
        <v>21.79424943988051</v>
      </c>
      <c r="V102" s="3">
        <f t="shared" si="56"/>
        <v>11.976996041526622</v>
      </c>
      <c r="W102" s="3">
        <f t="shared" si="56"/>
        <v>-5.4358837643294962</v>
      </c>
      <c r="X102" s="3">
        <f t="shared" si="56"/>
        <v>2.5320386157059893</v>
      </c>
      <c r="Y102" s="3">
        <f t="shared" si="40"/>
        <v>-17.918074558245166</v>
      </c>
      <c r="Z102" s="3">
        <f t="shared" si="40"/>
        <v>47.709286039722578</v>
      </c>
      <c r="AA102" s="3">
        <f t="shared" si="40"/>
        <v>-5.7128218265659054</v>
      </c>
    </row>
    <row r="103" spans="2:27" ht="15" customHeight="1" x14ac:dyDescent="0.45">
      <c r="B103" s="44" t="s">
        <v>65</v>
      </c>
      <c r="C103" s="4" t="s">
        <v>66</v>
      </c>
      <c r="D103" s="6" t="str">
        <f>IFERROR((D64/#REF!-1)*100,"")</f>
        <v/>
      </c>
      <c r="E103" s="6" t="str">
        <f t="shared" si="41"/>
        <v/>
      </c>
      <c r="F103" s="6">
        <f t="shared" si="42"/>
        <v>5.8326040869095319</v>
      </c>
      <c r="G103" s="6">
        <f t="shared" si="43"/>
        <v>13.005638371514383</v>
      </c>
      <c r="H103" s="6">
        <f t="shared" si="44"/>
        <v>7.6905556929758534</v>
      </c>
      <c r="I103" s="6">
        <f t="shared" si="45"/>
        <v>1.2600832929739791</v>
      </c>
      <c r="J103" s="6">
        <f t="shared" si="46"/>
        <v>12.316727968692165</v>
      </c>
      <c r="K103" s="6">
        <f t="shared" si="47"/>
        <v>1.9897053482463178</v>
      </c>
      <c r="L103" s="6">
        <f t="shared" si="48"/>
        <v>9.0366739726902345</v>
      </c>
      <c r="M103" s="6">
        <f t="shared" si="49"/>
        <v>8.8930182872315697</v>
      </c>
      <c r="N103" s="6">
        <f t="shared" si="50"/>
        <v>4.2516343540821344</v>
      </c>
      <c r="O103" s="6">
        <f t="shared" si="51"/>
        <v>5.9172516567507438</v>
      </c>
      <c r="P103" s="6">
        <f t="shared" si="52"/>
        <v>15.060170042270427</v>
      </c>
      <c r="Q103" s="6">
        <f t="shared" si="53"/>
        <v>8.3437609483078212</v>
      </c>
      <c r="R103" s="6">
        <f t="shared" si="54"/>
        <v>5.3903961380131094</v>
      </c>
      <c r="S103" s="6">
        <f t="shared" si="55"/>
        <v>6.9038030838932007</v>
      </c>
      <c r="T103" s="6">
        <f t="shared" si="56"/>
        <v>25.621322519771962</v>
      </c>
      <c r="U103" s="6">
        <f t="shared" si="56"/>
        <v>-9.6957666305634191</v>
      </c>
      <c r="V103" s="6">
        <f t="shared" si="56"/>
        <v>10.851523451576096</v>
      </c>
      <c r="W103" s="6">
        <f t="shared" si="56"/>
        <v>16.908168369179542</v>
      </c>
      <c r="X103" s="6">
        <f t="shared" si="56"/>
        <v>9.7830019900697618</v>
      </c>
      <c r="Y103" s="6">
        <f t="shared" si="40"/>
        <v>1.7354017920349518</v>
      </c>
      <c r="Z103" s="6">
        <f t="shared" si="40"/>
        <v>7.5402282709228219</v>
      </c>
      <c r="AA103" s="6">
        <f t="shared" si="40"/>
        <v>-5.1694730445250192</v>
      </c>
    </row>
    <row r="104" spans="2:27" ht="15" customHeight="1" x14ac:dyDescent="0.45">
      <c r="B104" s="44" t="s">
        <v>67</v>
      </c>
      <c r="C104" s="1" t="s">
        <v>68</v>
      </c>
      <c r="D104" s="3" t="str">
        <f>IFERROR((D65/#REF!-1)*100,"")</f>
        <v/>
      </c>
      <c r="E104" s="3" t="str">
        <f t="shared" si="41"/>
        <v/>
      </c>
      <c r="F104" s="3">
        <f t="shared" si="42"/>
        <v>-5.315735031239055</v>
      </c>
      <c r="G104" s="3">
        <f t="shared" si="43"/>
        <v>4.8029875535228639</v>
      </c>
      <c r="H104" s="3">
        <f t="shared" si="44"/>
        <v>0.23926568743852794</v>
      </c>
      <c r="I104" s="3">
        <f t="shared" si="45"/>
        <v>-12.854408574679276</v>
      </c>
      <c r="J104" s="3">
        <f t="shared" si="46"/>
        <v>9.367601563604854</v>
      </c>
      <c r="K104" s="3">
        <f t="shared" si="47"/>
        <v>14.866064335331375</v>
      </c>
      <c r="L104" s="3">
        <f t="shared" si="48"/>
        <v>0.84146128782189855</v>
      </c>
      <c r="M104" s="3">
        <f t="shared" si="49"/>
        <v>8.2690853506054651</v>
      </c>
      <c r="N104" s="3">
        <f t="shared" si="50"/>
        <v>17.538780152657949</v>
      </c>
      <c r="O104" s="3">
        <f t="shared" si="51"/>
        <v>-10.035427957597632</v>
      </c>
      <c r="P104" s="3">
        <f t="shared" si="52"/>
        <v>17.618572350948458</v>
      </c>
      <c r="Q104" s="3">
        <f t="shared" si="53"/>
        <v>5.521592227915928</v>
      </c>
      <c r="R104" s="3">
        <f t="shared" si="54"/>
        <v>7.9333934804451278</v>
      </c>
      <c r="S104" s="3">
        <f t="shared" si="55"/>
        <v>-2.4514029350655164</v>
      </c>
      <c r="T104" s="3">
        <f t="shared" si="56"/>
        <v>22.187074784546134</v>
      </c>
      <c r="U104" s="3">
        <f t="shared" si="56"/>
        <v>13.064441243348135</v>
      </c>
      <c r="V104" s="3">
        <f t="shared" si="56"/>
        <v>8.9853210622749202</v>
      </c>
      <c r="W104" s="3">
        <f t="shared" si="56"/>
        <v>12.526999877380462</v>
      </c>
      <c r="X104" s="3">
        <f t="shared" si="56"/>
        <v>8.2527163653144164</v>
      </c>
      <c r="Y104" s="3">
        <f t="shared" si="40"/>
        <v>-6.1878762424751539</v>
      </c>
      <c r="Z104" s="3">
        <f t="shared" si="40"/>
        <v>-21.944239615155027</v>
      </c>
      <c r="AA104" s="3">
        <f t="shared" si="40"/>
        <v>-17.080658881757017</v>
      </c>
    </row>
    <row r="105" spans="2:27" ht="15" customHeight="1" x14ac:dyDescent="0.45">
      <c r="B105" s="44" t="s">
        <v>69</v>
      </c>
      <c r="C105" s="1" t="s">
        <v>70</v>
      </c>
      <c r="D105" s="3" t="str">
        <f>IFERROR((D66/#REF!-1)*100,"")</f>
        <v/>
      </c>
      <c r="E105" s="3" t="str">
        <f t="shared" si="41"/>
        <v/>
      </c>
      <c r="F105" s="3">
        <f t="shared" si="42"/>
        <v>20.73767229434096</v>
      </c>
      <c r="G105" s="3">
        <f t="shared" si="43"/>
        <v>-13.352119651654725</v>
      </c>
      <c r="H105" s="3">
        <f t="shared" si="44"/>
        <v>31.934570774513716</v>
      </c>
      <c r="I105" s="3">
        <f t="shared" si="45"/>
        <v>-3.6499528470167353</v>
      </c>
      <c r="J105" s="3">
        <f t="shared" si="46"/>
        <v>46.443159806805888</v>
      </c>
      <c r="K105" s="3">
        <f t="shared" si="47"/>
        <v>2.8786633760175651</v>
      </c>
      <c r="L105" s="3">
        <f t="shared" si="48"/>
        <v>-8.5690939146609075</v>
      </c>
      <c r="M105" s="3">
        <f t="shared" si="49"/>
        <v>11.916448983420969</v>
      </c>
      <c r="N105" s="3">
        <f t="shared" si="50"/>
        <v>15.384783082553177</v>
      </c>
      <c r="O105" s="3">
        <f t="shared" si="51"/>
        <v>4.4431864200377147</v>
      </c>
      <c r="P105" s="3">
        <f t="shared" si="52"/>
        <v>3.6431384629740604</v>
      </c>
      <c r="Q105" s="3">
        <f t="shared" si="53"/>
        <v>0.19227403060610992</v>
      </c>
      <c r="R105" s="3">
        <f t="shared" si="54"/>
        <v>2.0522102090810401</v>
      </c>
      <c r="S105" s="3">
        <f t="shared" si="55"/>
        <v>0.85113656441075936</v>
      </c>
      <c r="T105" s="3">
        <f t="shared" si="56"/>
        <v>-2.0441499845794797</v>
      </c>
      <c r="U105" s="3">
        <f t="shared" si="56"/>
        <v>47.170390204445937</v>
      </c>
      <c r="V105" s="3">
        <f t="shared" si="56"/>
        <v>18.946403866539697</v>
      </c>
      <c r="W105" s="3">
        <f t="shared" si="56"/>
        <v>15.488810365135453</v>
      </c>
      <c r="X105" s="3">
        <f t="shared" si="56"/>
        <v>1.8672036402625602</v>
      </c>
      <c r="Y105" s="3">
        <f t="shared" si="40"/>
        <v>-20.346725865852257</v>
      </c>
      <c r="Z105" s="3">
        <f t="shared" si="40"/>
        <v>17.824461915195265</v>
      </c>
      <c r="AA105" s="3">
        <f t="shared" si="40"/>
        <v>1.1089013439402162</v>
      </c>
    </row>
    <row r="106" spans="2:27" ht="15" customHeight="1" x14ac:dyDescent="0.45">
      <c r="B106" s="44" t="s">
        <v>71</v>
      </c>
      <c r="C106" s="1" t="s">
        <v>72</v>
      </c>
      <c r="D106" s="3" t="str">
        <f>IFERROR((D67/#REF!-1)*100,"")</f>
        <v/>
      </c>
      <c r="E106" s="3" t="str">
        <f t="shared" si="41"/>
        <v/>
      </c>
      <c r="F106" s="3">
        <f t="shared" si="42"/>
        <v>15.953160529969246</v>
      </c>
      <c r="G106" s="3">
        <f t="shared" si="43"/>
        <v>-0.64470063957673407</v>
      </c>
      <c r="H106" s="3">
        <f t="shared" si="44"/>
        <v>-12.119547127701026</v>
      </c>
      <c r="I106" s="3">
        <f t="shared" si="45"/>
        <v>22.108542735762281</v>
      </c>
      <c r="J106" s="3">
        <f t="shared" si="46"/>
        <v>9.3640895960915635</v>
      </c>
      <c r="K106" s="3">
        <f t="shared" si="47"/>
        <v>9.4694905521659933</v>
      </c>
      <c r="L106" s="3">
        <f t="shared" si="48"/>
        <v>-10.367911290339594</v>
      </c>
      <c r="M106" s="3">
        <f t="shared" si="49"/>
        <v>49.809188092557235</v>
      </c>
      <c r="N106" s="3">
        <f t="shared" si="50"/>
        <v>29.484507068838163</v>
      </c>
      <c r="O106" s="3">
        <f t="shared" si="51"/>
        <v>-11.693561138648278</v>
      </c>
      <c r="P106" s="3">
        <f t="shared" si="52"/>
        <v>11.105290942375422</v>
      </c>
      <c r="Q106" s="3">
        <f t="shared" si="53"/>
        <v>48.256031009729753</v>
      </c>
      <c r="R106" s="3">
        <f t="shared" si="54"/>
        <v>-2.8692240633016897</v>
      </c>
      <c r="S106" s="3">
        <f t="shared" si="55"/>
        <v>-5.9741688273859168</v>
      </c>
      <c r="T106" s="3">
        <f t="shared" si="56"/>
        <v>-19.796873869426779</v>
      </c>
      <c r="U106" s="3">
        <f t="shared" si="56"/>
        <v>30.56419023935344</v>
      </c>
      <c r="V106" s="3">
        <f t="shared" si="56"/>
        <v>10.172619047619058</v>
      </c>
      <c r="W106" s="3">
        <f t="shared" si="56"/>
        <v>-4.2031334413830335</v>
      </c>
      <c r="X106" s="3">
        <f t="shared" si="56"/>
        <v>2.6392961876832821</v>
      </c>
      <c r="Y106" s="3">
        <f t="shared" si="40"/>
        <v>-7.7857142857142954</v>
      </c>
      <c r="Z106" s="3">
        <f t="shared" si="40"/>
        <v>-12.470952749806353</v>
      </c>
      <c r="AA106" s="3">
        <f t="shared" si="40"/>
        <v>-25.451559934318546</v>
      </c>
    </row>
    <row r="107" spans="2:27" ht="15" customHeight="1" x14ac:dyDescent="0.45">
      <c r="B107" s="44" t="s">
        <v>73</v>
      </c>
      <c r="C107" s="1" t="s">
        <v>74</v>
      </c>
      <c r="D107" s="3" t="str">
        <f>IFERROR((D68/#REF!-1)*100,"")</f>
        <v/>
      </c>
      <c r="E107" s="3" t="str">
        <f t="shared" si="41"/>
        <v/>
      </c>
      <c r="F107" s="3">
        <f t="shared" si="42"/>
        <v>25.533343592813317</v>
      </c>
      <c r="G107" s="3">
        <f t="shared" si="43"/>
        <v>0.13874016598887096</v>
      </c>
      <c r="H107" s="3">
        <f t="shared" si="44"/>
        <v>2.8035943449408185</v>
      </c>
      <c r="I107" s="3">
        <f t="shared" si="45"/>
        <v>19.967762549103064</v>
      </c>
      <c r="J107" s="3">
        <f t="shared" si="46"/>
        <v>39.321671237463242</v>
      </c>
      <c r="K107" s="3">
        <f t="shared" si="47"/>
        <v>1.3977777461385399</v>
      </c>
      <c r="L107" s="3">
        <f t="shared" si="48"/>
        <v>22.719699472359366</v>
      </c>
      <c r="M107" s="3">
        <f t="shared" si="49"/>
        <v>3.7951293914903372</v>
      </c>
      <c r="N107" s="3">
        <f t="shared" si="50"/>
        <v>9.0416906926658278</v>
      </c>
      <c r="O107" s="3">
        <f t="shared" si="51"/>
        <v>20.160577204617546</v>
      </c>
      <c r="P107" s="3">
        <f t="shared" si="52"/>
        <v>-3.0530746227911187</v>
      </c>
      <c r="Q107" s="3">
        <f t="shared" si="53"/>
        <v>17.629053771372828</v>
      </c>
      <c r="R107" s="3">
        <f t="shared" si="54"/>
        <v>2.6872360012347052</v>
      </c>
      <c r="S107" s="3">
        <f t="shared" si="55"/>
        <v>6.0749191147290826</v>
      </c>
      <c r="T107" s="3">
        <f t="shared" ref="T107:X115" si="57">IFERROR((T68/S68-1)*100,"")</f>
        <v>5.5798465860170898</v>
      </c>
      <c r="U107" s="3">
        <f t="shared" si="57"/>
        <v>2.1724431901696262</v>
      </c>
      <c r="V107" s="3">
        <f t="shared" si="57"/>
        <v>12.828539046899445</v>
      </c>
      <c r="W107" s="3">
        <f t="shared" si="57"/>
        <v>-0.22240822671288907</v>
      </c>
      <c r="X107" s="3">
        <f t="shared" si="57"/>
        <v>1.380566607545175</v>
      </c>
      <c r="Y107" s="3">
        <f t="shared" si="40"/>
        <v>-2.4917205488093397</v>
      </c>
      <c r="Z107" s="3">
        <f t="shared" si="40"/>
        <v>6.7165730921189493</v>
      </c>
      <c r="AA107" s="3">
        <f t="shared" si="40"/>
        <v>16.487085147920098</v>
      </c>
    </row>
    <row r="108" spans="2:27" ht="15" customHeight="1" x14ac:dyDescent="0.45">
      <c r="B108" s="44" t="s">
        <v>75</v>
      </c>
      <c r="C108" s="1" t="s">
        <v>76</v>
      </c>
      <c r="D108" s="3" t="str">
        <f>IFERROR((D69/#REF!-1)*100,"")</f>
        <v/>
      </c>
      <c r="E108" s="3" t="str">
        <f t="shared" si="41"/>
        <v/>
      </c>
      <c r="F108" s="3">
        <f t="shared" si="42"/>
        <v>14.76752022464003</v>
      </c>
      <c r="G108" s="3">
        <f t="shared" si="43"/>
        <v>11.809864186875064</v>
      </c>
      <c r="H108" s="3">
        <f t="shared" si="44"/>
        <v>10.155915084732058</v>
      </c>
      <c r="I108" s="3">
        <f t="shared" si="45"/>
        <v>10.203837020354079</v>
      </c>
      <c r="J108" s="3">
        <f t="shared" si="46"/>
        <v>3.1749301183353396</v>
      </c>
      <c r="K108" s="3">
        <f t="shared" si="47"/>
        <v>30.161617546925768</v>
      </c>
      <c r="L108" s="3">
        <f t="shared" si="48"/>
        <v>20.060237467838647</v>
      </c>
      <c r="M108" s="3">
        <f t="shared" si="49"/>
        <v>8.42117480561242</v>
      </c>
      <c r="N108" s="3">
        <f t="shared" si="50"/>
        <v>20.497004891919659</v>
      </c>
      <c r="O108" s="3">
        <f t="shared" si="51"/>
        <v>-1.0966795996974921</v>
      </c>
      <c r="P108" s="3">
        <f t="shared" si="52"/>
        <v>0.2556097645063149</v>
      </c>
      <c r="Q108" s="3">
        <f t="shared" si="53"/>
        <v>7.3726012503909422</v>
      </c>
      <c r="R108" s="3">
        <f t="shared" si="54"/>
        <v>16.992191552839753</v>
      </c>
      <c r="S108" s="3">
        <f t="shared" si="55"/>
        <v>4.7250511360513281</v>
      </c>
      <c r="T108" s="3">
        <f t="shared" si="57"/>
        <v>11.986998739570321</v>
      </c>
      <c r="U108" s="3">
        <f t="shared" si="57"/>
        <v>-16.964124752118259</v>
      </c>
      <c r="V108" s="3">
        <f t="shared" si="57"/>
        <v>1.987661751429437</v>
      </c>
      <c r="W108" s="3">
        <f t="shared" si="57"/>
        <v>5.3682026966958007</v>
      </c>
      <c r="X108" s="3">
        <f t="shared" si="57"/>
        <v>18.161236342159668</v>
      </c>
      <c r="Y108" s="3">
        <f t="shared" si="40"/>
        <v>0.9578605984204458</v>
      </c>
      <c r="Z108" s="3">
        <f t="shared" si="40"/>
        <v>12.315651632569825</v>
      </c>
      <c r="AA108" s="3">
        <f t="shared" si="40"/>
        <v>2.448121209304488</v>
      </c>
    </row>
    <row r="109" spans="2:27" ht="15" customHeight="1" x14ac:dyDescent="0.45">
      <c r="B109" s="44" t="s">
        <v>77</v>
      </c>
      <c r="C109" s="1" t="s">
        <v>78</v>
      </c>
      <c r="D109" s="3" t="str">
        <f>IFERROR((D70/#REF!-1)*100,"")</f>
        <v/>
      </c>
      <c r="E109" s="3" t="str">
        <f t="shared" si="41"/>
        <v/>
      </c>
      <c r="F109" s="3">
        <f t="shared" si="42"/>
        <v>23.593682623816935</v>
      </c>
      <c r="G109" s="3">
        <f t="shared" si="43"/>
        <v>-2.7584158788743207</v>
      </c>
      <c r="H109" s="3">
        <f t="shared" si="44"/>
        <v>4.6345130558211656</v>
      </c>
      <c r="I109" s="3">
        <f t="shared" si="45"/>
        <v>4.4369262651384078</v>
      </c>
      <c r="J109" s="3">
        <f t="shared" si="46"/>
        <v>-2.3155628524104355</v>
      </c>
      <c r="K109" s="3">
        <f t="shared" si="47"/>
        <v>26.214022559640647</v>
      </c>
      <c r="L109" s="3">
        <f t="shared" si="48"/>
        <v>29.372389068149541</v>
      </c>
      <c r="M109" s="3">
        <f t="shared" si="49"/>
        <v>72.477201078173351</v>
      </c>
      <c r="N109" s="3">
        <f t="shared" si="50"/>
        <v>9.2431744660265824</v>
      </c>
      <c r="O109" s="3">
        <f t="shared" si="51"/>
        <v>11.424112836326117</v>
      </c>
      <c r="P109" s="3">
        <f t="shared" si="52"/>
        <v>5.2336994657093072</v>
      </c>
      <c r="Q109" s="3">
        <f t="shared" si="53"/>
        <v>20.133504126814895</v>
      </c>
      <c r="R109" s="3">
        <f t="shared" si="54"/>
        <v>18.263265753050749</v>
      </c>
      <c r="S109" s="3">
        <f t="shared" si="55"/>
        <v>16.385248451391732</v>
      </c>
      <c r="T109" s="3">
        <f t="shared" si="57"/>
        <v>27.31826256576808</v>
      </c>
      <c r="U109" s="3">
        <f t="shared" si="57"/>
        <v>-74.52513966480447</v>
      </c>
      <c r="V109" s="3">
        <f t="shared" si="57"/>
        <v>94.736842105263165</v>
      </c>
      <c r="W109" s="3">
        <f t="shared" si="57"/>
        <v>5.016447368421062</v>
      </c>
      <c r="X109" s="3">
        <f t="shared" si="57"/>
        <v>2.3492560689115205</v>
      </c>
      <c r="Y109" s="3">
        <f t="shared" si="40"/>
        <v>-36.830188679245282</v>
      </c>
      <c r="Z109" s="3">
        <f t="shared" si="40"/>
        <v>52.807646356033459</v>
      </c>
      <c r="AA109" s="3">
        <f t="shared" si="40"/>
        <v>-58.300198807157052</v>
      </c>
    </row>
    <row r="110" spans="2:27" ht="15" customHeight="1" x14ac:dyDescent="0.45">
      <c r="B110" s="44" t="s">
        <v>79</v>
      </c>
      <c r="C110" s="1" t="s">
        <v>235</v>
      </c>
      <c r="D110" s="3" t="str">
        <f>IFERROR((D71/#REF!-1)*100,"")</f>
        <v/>
      </c>
      <c r="E110" s="3" t="str">
        <f t="shared" si="41"/>
        <v/>
      </c>
      <c r="F110" s="3">
        <f t="shared" si="42"/>
        <v>15.698638785767605</v>
      </c>
      <c r="G110" s="3">
        <f t="shared" si="43"/>
        <v>8.8693462697324588</v>
      </c>
      <c r="H110" s="3">
        <f t="shared" si="44"/>
        <v>25.622344551707176</v>
      </c>
      <c r="I110" s="3">
        <f t="shared" si="45"/>
        <v>28.105185839430824</v>
      </c>
      <c r="J110" s="3">
        <f t="shared" si="46"/>
        <v>31.607795180917897</v>
      </c>
      <c r="K110" s="3">
        <f t="shared" si="47"/>
        <v>11.285382310814684</v>
      </c>
      <c r="L110" s="3">
        <f t="shared" si="48"/>
        <v>27.308071050992531</v>
      </c>
      <c r="M110" s="3">
        <f t="shared" si="49"/>
        <v>26.676654764719121</v>
      </c>
      <c r="N110" s="3">
        <f t="shared" si="50"/>
        <v>25.238800201862798</v>
      </c>
      <c r="O110" s="3">
        <f t="shared" si="51"/>
        <v>19.598780615256018</v>
      </c>
      <c r="P110" s="3">
        <f t="shared" si="52"/>
        <v>26.982863215790999</v>
      </c>
      <c r="Q110" s="3">
        <f t="shared" si="53"/>
        <v>31.998661282718754</v>
      </c>
      <c r="R110" s="3">
        <f t="shared" si="54"/>
        <v>-14.589915428369904</v>
      </c>
      <c r="S110" s="3">
        <f t="shared" si="55"/>
        <v>-2.0825492641886156</v>
      </c>
      <c r="T110" s="3">
        <f t="shared" si="57"/>
        <v>-6.8096164339807475</v>
      </c>
      <c r="U110" s="3">
        <f t="shared" si="57"/>
        <v>27.722871872249467</v>
      </c>
      <c r="V110" s="3">
        <f t="shared" si="57"/>
        <v>-2.6616368018442804</v>
      </c>
      <c r="W110" s="3">
        <f t="shared" si="57"/>
        <v>23.308892243548264</v>
      </c>
      <c r="X110" s="3">
        <f t="shared" si="57"/>
        <v>5.4000874508089103</v>
      </c>
      <c r="Y110" s="3">
        <f t="shared" si="40"/>
        <v>-6.6999269282132845</v>
      </c>
      <c r="Z110" s="3">
        <f t="shared" si="40"/>
        <v>10.150312227045767</v>
      </c>
      <c r="AA110" s="3">
        <f t="shared" si="40"/>
        <v>-6.2084959556536035</v>
      </c>
    </row>
    <row r="111" spans="2:27" ht="15" customHeight="1" x14ac:dyDescent="0.45">
      <c r="B111" s="44" t="s">
        <v>80</v>
      </c>
      <c r="C111" s="1" t="s">
        <v>236</v>
      </c>
      <c r="D111" s="3" t="str">
        <f>IFERROR((D72/#REF!-1)*100,"")</f>
        <v/>
      </c>
      <c r="E111" s="3" t="str">
        <f t="shared" si="41"/>
        <v/>
      </c>
      <c r="F111" s="3">
        <f t="shared" si="42"/>
        <v>5.50689897753871</v>
      </c>
      <c r="G111" s="3">
        <f t="shared" si="43"/>
        <v>17.131435249213787</v>
      </c>
      <c r="H111" s="3">
        <f t="shared" si="44"/>
        <v>7.606844336285401</v>
      </c>
      <c r="I111" s="3">
        <f t="shared" si="45"/>
        <v>1.5364411910602227</v>
      </c>
      <c r="J111" s="3">
        <f t="shared" si="46"/>
        <v>9.7146697432923581</v>
      </c>
      <c r="K111" s="3">
        <f t="shared" si="47"/>
        <v>-1.5769078353599641</v>
      </c>
      <c r="L111" s="3">
        <f t="shared" si="48"/>
        <v>9.8916420909553224</v>
      </c>
      <c r="M111" s="3">
        <f t="shared" si="49"/>
        <v>7.5539444492997543</v>
      </c>
      <c r="N111" s="3">
        <f t="shared" si="50"/>
        <v>-1.466027667287273</v>
      </c>
      <c r="O111" s="3">
        <f t="shared" si="51"/>
        <v>7.9891189556061892</v>
      </c>
      <c r="P111" s="3">
        <f t="shared" si="52"/>
        <v>17.368179162280661</v>
      </c>
      <c r="Q111" s="3">
        <f t="shared" si="53"/>
        <v>6.0517550033057255</v>
      </c>
      <c r="R111" s="3">
        <f t="shared" si="54"/>
        <v>6.7762419778248262</v>
      </c>
      <c r="S111" s="3">
        <f t="shared" si="55"/>
        <v>9.8048286728429126</v>
      </c>
      <c r="T111" s="3">
        <f t="shared" si="57"/>
        <v>33.2895200951967</v>
      </c>
      <c r="U111" s="3">
        <f t="shared" si="57"/>
        <v>-16.94583218115341</v>
      </c>
      <c r="V111" s="3">
        <f t="shared" si="57"/>
        <v>12.164987337679833</v>
      </c>
      <c r="W111" s="3">
        <f t="shared" si="57"/>
        <v>19.42740482306484</v>
      </c>
      <c r="X111" s="3">
        <f t="shared" si="57"/>
        <v>10.765560559350472</v>
      </c>
      <c r="Y111" s="3">
        <f t="shared" si="40"/>
        <v>4.9430814917866162</v>
      </c>
      <c r="Z111" s="3">
        <f t="shared" si="40"/>
        <v>9.4745886566397033</v>
      </c>
      <c r="AA111" s="3">
        <f t="shared" si="40"/>
        <v>-5.2221424746085816</v>
      </c>
    </row>
    <row r="112" spans="2:27" ht="15" customHeight="1" x14ac:dyDescent="0.45">
      <c r="B112" s="57" t="s">
        <v>237</v>
      </c>
      <c r="C112" s="12" t="s">
        <v>238</v>
      </c>
      <c r="D112" s="11" t="str">
        <f>IFERROR((D73/#REF!-1)*100,"")</f>
        <v/>
      </c>
      <c r="E112" s="11" t="str">
        <f t="shared" si="41"/>
        <v/>
      </c>
      <c r="F112" s="11" t="str">
        <f t="shared" si="42"/>
        <v/>
      </c>
      <c r="G112" s="11" t="str">
        <f t="shared" si="43"/>
        <v/>
      </c>
      <c r="H112" s="11" t="str">
        <f t="shared" si="44"/>
        <v/>
      </c>
      <c r="I112" s="11" t="str">
        <f t="shared" si="45"/>
        <v/>
      </c>
      <c r="J112" s="11" t="str">
        <f t="shared" si="46"/>
        <v/>
      </c>
      <c r="K112" s="11" t="str">
        <f t="shared" si="47"/>
        <v/>
      </c>
      <c r="L112" s="11" t="str">
        <f t="shared" si="48"/>
        <v/>
      </c>
      <c r="M112" s="11" t="str">
        <f t="shared" si="49"/>
        <v/>
      </c>
      <c r="N112" s="11" t="str">
        <f t="shared" si="50"/>
        <v/>
      </c>
      <c r="O112" s="11" t="str">
        <f t="shared" si="51"/>
        <v/>
      </c>
      <c r="P112" s="11" t="str">
        <f t="shared" si="52"/>
        <v/>
      </c>
      <c r="Q112" s="11" t="str">
        <f t="shared" si="53"/>
        <v/>
      </c>
      <c r="R112" s="11" t="str">
        <f t="shared" si="54"/>
        <v/>
      </c>
      <c r="S112" s="11" t="str">
        <f t="shared" si="55"/>
        <v/>
      </c>
      <c r="T112" s="11" t="str">
        <f t="shared" si="57"/>
        <v/>
      </c>
      <c r="U112" s="11" t="str">
        <f t="shared" si="57"/>
        <v/>
      </c>
      <c r="V112" s="11" t="str">
        <f t="shared" si="57"/>
        <v/>
      </c>
      <c r="W112" s="11" t="str">
        <f t="shared" si="57"/>
        <v/>
      </c>
      <c r="X112" s="11" t="str">
        <f t="shared" si="57"/>
        <v/>
      </c>
      <c r="Y112" s="11" t="str">
        <f t="shared" si="40"/>
        <v/>
      </c>
      <c r="Z112" s="11" t="str">
        <f t="shared" si="40"/>
        <v/>
      </c>
      <c r="AA112" s="11" t="str">
        <f t="shared" si="40"/>
        <v/>
      </c>
    </row>
    <row r="113" spans="2:27" ht="15" customHeight="1" x14ac:dyDescent="0.45">
      <c r="B113" s="57" t="s">
        <v>239</v>
      </c>
      <c r="C113" s="12" t="s">
        <v>240</v>
      </c>
      <c r="D113" s="11" t="str">
        <f>IFERROR((D74/#REF!-1)*100,"")</f>
        <v/>
      </c>
      <c r="E113" s="11" t="str">
        <f t="shared" si="41"/>
        <v/>
      </c>
      <c r="F113" s="11" t="str">
        <f t="shared" si="42"/>
        <v/>
      </c>
      <c r="G113" s="11" t="str">
        <f t="shared" si="43"/>
        <v/>
      </c>
      <c r="H113" s="11" t="str">
        <f t="shared" si="44"/>
        <v/>
      </c>
      <c r="I113" s="11" t="str">
        <f t="shared" si="45"/>
        <v/>
      </c>
      <c r="J113" s="11" t="str">
        <f t="shared" si="46"/>
        <v/>
      </c>
      <c r="K113" s="11" t="str">
        <f t="shared" si="47"/>
        <v/>
      </c>
      <c r="L113" s="11" t="str">
        <f t="shared" si="48"/>
        <v/>
      </c>
      <c r="M113" s="11" t="str">
        <f t="shared" si="49"/>
        <v/>
      </c>
      <c r="N113" s="11" t="str">
        <f t="shared" si="50"/>
        <v/>
      </c>
      <c r="O113" s="11" t="str">
        <f t="shared" si="51"/>
        <v/>
      </c>
      <c r="P113" s="11" t="str">
        <f t="shared" si="52"/>
        <v/>
      </c>
      <c r="Q113" s="11" t="str">
        <f t="shared" si="53"/>
        <v/>
      </c>
      <c r="R113" s="11" t="str">
        <f t="shared" si="54"/>
        <v/>
      </c>
      <c r="S113" s="11" t="str">
        <f t="shared" si="55"/>
        <v/>
      </c>
      <c r="T113" s="11" t="str">
        <f t="shared" si="57"/>
        <v/>
      </c>
      <c r="U113" s="11" t="str">
        <f t="shared" si="57"/>
        <v/>
      </c>
      <c r="V113" s="11" t="str">
        <f t="shared" si="57"/>
        <v/>
      </c>
      <c r="W113" s="11" t="str">
        <f t="shared" si="57"/>
        <v/>
      </c>
      <c r="X113" s="11" t="str">
        <f t="shared" si="57"/>
        <v/>
      </c>
      <c r="Y113" s="11" t="str">
        <f t="shared" si="40"/>
        <v/>
      </c>
      <c r="Z113" s="11" t="str">
        <f t="shared" si="40"/>
        <v/>
      </c>
      <c r="AA113" s="11" t="str">
        <f t="shared" si="40"/>
        <v/>
      </c>
    </row>
    <row r="114" spans="2:27" ht="15" customHeight="1" x14ac:dyDescent="0.45">
      <c r="B114" s="57" t="s">
        <v>241</v>
      </c>
      <c r="C114" s="12" t="s">
        <v>242</v>
      </c>
      <c r="D114" s="11" t="str">
        <f>IFERROR((D75/#REF!-1)*100,"")</f>
        <v/>
      </c>
      <c r="E114" s="11" t="str">
        <f t="shared" si="41"/>
        <v/>
      </c>
      <c r="F114" s="11" t="str">
        <f t="shared" si="42"/>
        <v/>
      </c>
      <c r="G114" s="11" t="str">
        <f t="shared" si="43"/>
        <v/>
      </c>
      <c r="H114" s="11" t="str">
        <f t="shared" si="44"/>
        <v/>
      </c>
      <c r="I114" s="11" t="str">
        <f t="shared" si="45"/>
        <v/>
      </c>
      <c r="J114" s="11" t="str">
        <f t="shared" si="46"/>
        <v/>
      </c>
      <c r="K114" s="11" t="str">
        <f t="shared" si="47"/>
        <v/>
      </c>
      <c r="L114" s="11" t="str">
        <f t="shared" si="48"/>
        <v/>
      </c>
      <c r="M114" s="11" t="str">
        <f t="shared" si="49"/>
        <v/>
      </c>
      <c r="N114" s="11" t="str">
        <f t="shared" si="50"/>
        <v/>
      </c>
      <c r="O114" s="11" t="str">
        <f t="shared" si="51"/>
        <v/>
      </c>
      <c r="P114" s="11" t="str">
        <f t="shared" si="52"/>
        <v/>
      </c>
      <c r="Q114" s="11" t="str">
        <f t="shared" si="53"/>
        <v/>
      </c>
      <c r="R114" s="11" t="str">
        <f t="shared" si="54"/>
        <v/>
      </c>
      <c r="S114" s="11" t="str">
        <f t="shared" si="55"/>
        <v/>
      </c>
      <c r="T114" s="11" t="str">
        <f t="shared" si="57"/>
        <v/>
      </c>
      <c r="U114" s="11" t="str">
        <f t="shared" si="57"/>
        <v/>
      </c>
      <c r="V114" s="11" t="str">
        <f t="shared" si="57"/>
        <v/>
      </c>
      <c r="W114" s="11" t="str">
        <f t="shared" si="57"/>
        <v/>
      </c>
      <c r="X114" s="11" t="str">
        <f t="shared" si="57"/>
        <v/>
      </c>
      <c r="Y114" s="11" t="str">
        <f t="shared" si="40"/>
        <v/>
      </c>
      <c r="Z114" s="11" t="str">
        <f t="shared" si="40"/>
        <v/>
      </c>
      <c r="AA114" s="11" t="str">
        <f t="shared" si="40"/>
        <v/>
      </c>
    </row>
    <row r="115" spans="2:27" ht="15" customHeight="1" thickBot="1" x14ac:dyDescent="0.5">
      <c r="B115" s="95" t="s">
        <v>82</v>
      </c>
      <c r="C115" s="100" t="s">
        <v>83</v>
      </c>
      <c r="D115" s="102" t="str">
        <f>IFERROR((D76/#REF!-1)*100,"")</f>
        <v/>
      </c>
      <c r="E115" s="102" t="str">
        <f t="shared" si="41"/>
        <v/>
      </c>
      <c r="F115" s="102">
        <f t="shared" si="42"/>
        <v>2.9043260633959234</v>
      </c>
      <c r="G115" s="102">
        <f t="shared" si="43"/>
        <v>13.456325241356005</v>
      </c>
      <c r="H115" s="102">
        <f t="shared" si="44"/>
        <v>12.167294683643103</v>
      </c>
      <c r="I115" s="102">
        <f t="shared" si="45"/>
        <v>2.9067104645530861</v>
      </c>
      <c r="J115" s="102">
        <f t="shared" si="46"/>
        <v>10.473693915444905</v>
      </c>
      <c r="K115" s="102">
        <f t="shared" si="47"/>
        <v>0.11743393888783427</v>
      </c>
      <c r="L115" s="102">
        <f t="shared" si="48"/>
        <v>12.425041798769133</v>
      </c>
      <c r="M115" s="102">
        <f t="shared" si="49"/>
        <v>7.0658255614429732</v>
      </c>
      <c r="N115" s="102">
        <f t="shared" si="50"/>
        <v>8.8404254608314368</v>
      </c>
      <c r="O115" s="102">
        <f t="shared" si="51"/>
        <v>6.8909955286769353</v>
      </c>
      <c r="P115" s="102">
        <f t="shared" si="52"/>
        <v>13.932879080105298</v>
      </c>
      <c r="Q115" s="102">
        <f t="shared" si="53"/>
        <v>13.595937853632268</v>
      </c>
      <c r="R115" s="102">
        <f t="shared" si="54"/>
        <v>5.6521925153177</v>
      </c>
      <c r="S115" s="102">
        <f t="shared" si="55"/>
        <v>4.6956602401209357</v>
      </c>
      <c r="T115" s="102">
        <f t="shared" si="57"/>
        <v>17.757166719926577</v>
      </c>
      <c r="U115" s="102">
        <f t="shared" si="57"/>
        <v>-3.401454708491114</v>
      </c>
      <c r="V115" s="102">
        <f t="shared" si="57"/>
        <v>10.059590939469999</v>
      </c>
      <c r="W115" s="102">
        <f t="shared" si="57"/>
        <v>16.05781334239358</v>
      </c>
      <c r="X115" s="102">
        <f t="shared" si="57"/>
        <v>13.039877244467757</v>
      </c>
      <c r="Y115" s="102">
        <f t="shared" si="40"/>
        <v>-0.81444501536347413</v>
      </c>
      <c r="Z115" s="102">
        <f t="shared" si="40"/>
        <v>8.5272386787701429</v>
      </c>
      <c r="AA115" s="102">
        <f t="shared" si="40"/>
        <v>-6.089379779099402</v>
      </c>
    </row>
    <row r="116" spans="2:27" ht="8.25" customHeight="1" thickTop="1" x14ac:dyDescent="0.45"/>
    <row r="117" spans="2:27" ht="8.25" customHeight="1" thickBot="1" x14ac:dyDescent="0.5">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row>
    <row r="118" spans="2:27" ht="15" customHeight="1" thickTop="1" x14ac:dyDescent="0.45">
      <c r="B118" s="104" t="str">
        <f>Synthèse!$B$57</f>
        <v>Source : Institut National de la Statistique et de la Démographie, Burkina Faso</v>
      </c>
      <c r="C118" s="44"/>
      <c r="D118" s="44"/>
      <c r="E118" s="44"/>
      <c r="F118" s="44"/>
      <c r="G118" s="44"/>
      <c r="H118" s="44"/>
      <c r="I118" s="44"/>
      <c r="J118" s="44"/>
      <c r="K118" s="44"/>
      <c r="L118" s="44"/>
      <c r="M118" s="44"/>
      <c r="N118" s="44"/>
      <c r="O118" s="44"/>
      <c r="P118" s="44"/>
      <c r="Q118" s="44"/>
      <c r="R118" s="44"/>
      <c r="S118" s="44"/>
      <c r="T118" s="44"/>
      <c r="U118" s="44"/>
      <c r="V118" s="44"/>
      <c r="W118" s="44"/>
      <c r="X118" s="104"/>
      <c r="Y118" s="104"/>
      <c r="Z118" s="104"/>
      <c r="AA118" s="104"/>
    </row>
    <row r="119" spans="2:27" ht="15" customHeight="1" thickBot="1" x14ac:dyDescent="0.5">
      <c r="B119" s="201">
        <f>Synthèse!$B$58</f>
        <v>45483</v>
      </c>
      <c r="C119" s="201"/>
      <c r="D119" s="85"/>
      <c r="E119" s="85"/>
      <c r="F119" s="85"/>
      <c r="G119" s="85"/>
      <c r="H119" s="85"/>
      <c r="I119" s="85"/>
      <c r="J119" s="85"/>
      <c r="K119" s="85"/>
      <c r="L119" s="85"/>
      <c r="M119" s="85"/>
      <c r="N119" s="85"/>
      <c r="O119" s="85"/>
      <c r="P119" s="85"/>
      <c r="Q119" s="85"/>
      <c r="R119" s="85"/>
      <c r="S119" s="85"/>
      <c r="T119" s="85"/>
      <c r="U119" s="85"/>
      <c r="V119" s="85"/>
      <c r="W119" s="85"/>
      <c r="X119" s="89"/>
      <c r="Y119" s="89"/>
      <c r="Z119" s="147"/>
      <c r="AA119" s="147"/>
    </row>
  </sheetData>
  <mergeCells count="1">
    <mergeCell ref="B119:C119"/>
  </mergeCells>
  <hyperlinks>
    <hyperlink ref="A1" location="Sommaire!B2" display="Sommaire" xr:uid="{5EDFBA6D-8A12-4C9C-A596-74D8B33C32C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F13B-01F4-4520-AD28-FF5E2FCB0457}">
  <sheetPr codeName="Feuil17"/>
  <dimension ref="A1:AO9"/>
  <sheetViews>
    <sheetView showGridLines="0" workbookViewId="0">
      <pane xSplit="4" ySplit="2" topLeftCell="U3" activePane="bottomRight" state="frozen"/>
      <selection pane="topRight" activeCell="E1" sqref="E1"/>
      <selection pane="bottomLeft" activeCell="A3" sqref="A3"/>
      <selection pane="bottomRight" activeCell="AD3" sqref="AD3"/>
    </sheetView>
  </sheetViews>
  <sheetFormatPr baseColWidth="10" defaultColWidth="11.38671875" defaultRowHeight="12.6" x14ac:dyDescent="0.45"/>
  <cols>
    <col min="1" max="2" width="11.38671875" style="45"/>
    <col min="3" max="11" width="11.38671875" style="45" customWidth="1"/>
    <col min="12" max="41" width="15.38671875" style="45" bestFit="1" customWidth="1"/>
    <col min="42" max="43" width="11.38671875" style="44"/>
    <col min="44" max="44" width="10.71875" style="44" customWidth="1"/>
    <col min="45" max="16384" width="11.38671875" style="44"/>
  </cols>
  <sheetData>
    <row r="1" spans="1:41" x14ac:dyDescent="0.45">
      <c r="A1" s="76" t="s">
        <v>296</v>
      </c>
    </row>
    <row r="2" spans="1:41" ht="12.9" thickBot="1" x14ac:dyDescent="0.5">
      <c r="B2" s="122" t="s">
        <v>245</v>
      </c>
      <c r="C2" s="122"/>
      <c r="D2" s="122"/>
      <c r="E2" s="122">
        <v>1999</v>
      </c>
      <c r="F2" s="122">
        <f t="shared" ref="F2:Z2" si="0">E2+1</f>
        <v>2000</v>
      </c>
      <c r="G2" s="122">
        <f t="shared" si="0"/>
        <v>2001</v>
      </c>
      <c r="H2" s="122">
        <f t="shared" si="0"/>
        <v>2002</v>
      </c>
      <c r="I2" s="122">
        <f t="shared" si="0"/>
        <v>2003</v>
      </c>
      <c r="J2" s="122">
        <f t="shared" si="0"/>
        <v>2004</v>
      </c>
      <c r="K2" s="122">
        <f t="shared" si="0"/>
        <v>2005</v>
      </c>
      <c r="L2" s="122">
        <f t="shared" si="0"/>
        <v>2006</v>
      </c>
      <c r="M2" s="122">
        <f t="shared" si="0"/>
        <v>2007</v>
      </c>
      <c r="N2" s="122">
        <f t="shared" si="0"/>
        <v>2008</v>
      </c>
      <c r="O2" s="122">
        <f t="shared" si="0"/>
        <v>2009</v>
      </c>
      <c r="P2" s="122">
        <f t="shared" si="0"/>
        <v>2010</v>
      </c>
      <c r="Q2" s="122">
        <f t="shared" si="0"/>
        <v>2011</v>
      </c>
      <c r="R2" s="122">
        <f t="shared" si="0"/>
        <v>2012</v>
      </c>
      <c r="S2" s="122">
        <f t="shared" si="0"/>
        <v>2013</v>
      </c>
      <c r="T2" s="122">
        <f t="shared" si="0"/>
        <v>2014</v>
      </c>
      <c r="U2" s="122">
        <f t="shared" si="0"/>
        <v>2015</v>
      </c>
      <c r="V2" s="122">
        <f t="shared" si="0"/>
        <v>2016</v>
      </c>
      <c r="W2" s="122">
        <f t="shared" si="0"/>
        <v>2017</v>
      </c>
      <c r="X2" s="122">
        <f t="shared" si="0"/>
        <v>2018</v>
      </c>
      <c r="Y2" s="122">
        <f t="shared" si="0"/>
        <v>2019</v>
      </c>
      <c r="Z2" s="122">
        <f t="shared" si="0"/>
        <v>2020</v>
      </c>
      <c r="AA2" s="122">
        <f t="shared" ref="AA2" si="1">Z2+1</f>
        <v>2021</v>
      </c>
      <c r="AB2" s="122">
        <f t="shared" ref="AB2" si="2">AA2+1</f>
        <v>2022</v>
      </c>
      <c r="AC2" s="122">
        <f t="shared" ref="AC2" si="3">AB2+1</f>
        <v>2023</v>
      </c>
      <c r="AD2" s="122">
        <f t="shared" ref="AD2" si="4">AC2+1</f>
        <v>2024</v>
      </c>
      <c r="AE2" s="122">
        <f t="shared" ref="AE2" si="5">AD2+1</f>
        <v>2025</v>
      </c>
      <c r="AF2" s="122">
        <f t="shared" ref="AF2" si="6">AE2+1</f>
        <v>2026</v>
      </c>
      <c r="AG2" s="122">
        <f t="shared" ref="AG2" si="7">AF2+1</f>
        <v>2027</v>
      </c>
      <c r="AH2" s="122">
        <f t="shared" ref="AH2" si="8">AG2+1</f>
        <v>2028</v>
      </c>
      <c r="AI2" s="122">
        <f t="shared" ref="AI2" si="9">AH2+1</f>
        <v>2029</v>
      </c>
      <c r="AJ2" s="122">
        <f t="shared" ref="AJ2" si="10">AI2+1</f>
        <v>2030</v>
      </c>
      <c r="AK2" s="122">
        <f t="shared" ref="AK2" si="11">AJ2+1</f>
        <v>2031</v>
      </c>
      <c r="AL2" s="122">
        <f t="shared" ref="AL2" si="12">AK2+1</f>
        <v>2032</v>
      </c>
      <c r="AM2" s="122">
        <f t="shared" ref="AM2" si="13">AL2+1</f>
        <v>2033</v>
      </c>
      <c r="AN2" s="122">
        <f t="shared" ref="AN2" si="14">AM2+1</f>
        <v>2034</v>
      </c>
      <c r="AO2" s="122">
        <f t="shared" ref="AO2" si="15">AN2+1</f>
        <v>2035</v>
      </c>
    </row>
    <row r="3" spans="1:41" ht="12.9" thickTop="1" x14ac:dyDescent="0.45">
      <c r="B3" s="44" t="s">
        <v>244</v>
      </c>
      <c r="C3" s="44"/>
      <c r="D3" s="44"/>
      <c r="E3" s="44"/>
      <c r="F3" s="44"/>
      <c r="G3" s="44"/>
      <c r="H3" s="44"/>
      <c r="I3" s="44"/>
      <c r="J3" s="44"/>
      <c r="K3" s="44"/>
      <c r="L3" s="70">
        <v>14017262</v>
      </c>
      <c r="M3" s="70">
        <v>14252012</v>
      </c>
      <c r="N3" s="70">
        <v>14731167</v>
      </c>
      <c r="O3" s="70">
        <v>15224780</v>
      </c>
      <c r="P3" s="70">
        <v>15730977</v>
      </c>
      <c r="Q3" s="70">
        <v>16248558</v>
      </c>
      <c r="R3" s="70">
        <v>16779206</v>
      </c>
      <c r="S3" s="70">
        <v>17322796</v>
      </c>
      <c r="T3" s="70">
        <v>17880386</v>
      </c>
      <c r="U3" s="70">
        <v>18450494</v>
      </c>
      <c r="V3" s="70">
        <v>19034397</v>
      </c>
      <c r="W3" s="70">
        <v>19632147</v>
      </c>
      <c r="X3" s="70">
        <v>20244080</v>
      </c>
      <c r="Y3" s="70">
        <v>20505155</v>
      </c>
      <c r="Z3" s="70">
        <v>20818036</v>
      </c>
      <c r="AA3" s="70">
        <v>21452839</v>
      </c>
      <c r="AB3" s="70">
        <v>22092333</v>
      </c>
      <c r="AC3" s="70">
        <v>22734953</v>
      </c>
      <c r="AD3" s="70">
        <v>23379584</v>
      </c>
      <c r="AE3" s="70">
        <v>24070553</v>
      </c>
      <c r="AF3" s="70">
        <v>24736828</v>
      </c>
      <c r="AG3" s="70">
        <v>25407636</v>
      </c>
      <c r="AH3" s="70">
        <v>26082374</v>
      </c>
      <c r="AI3" s="70">
        <v>26760298</v>
      </c>
      <c r="AJ3" s="70">
        <v>27440962</v>
      </c>
      <c r="AK3" s="70">
        <v>28133483</v>
      </c>
      <c r="AL3" s="70">
        <v>28838123</v>
      </c>
      <c r="AM3" s="70">
        <v>29555077</v>
      </c>
      <c r="AN3" s="70">
        <v>30284107</v>
      </c>
      <c r="AO3" s="70">
        <v>31024403</v>
      </c>
    </row>
    <row r="4" spans="1:41" x14ac:dyDescent="0.45">
      <c r="B4" s="44" t="s">
        <v>443</v>
      </c>
      <c r="C4" s="44"/>
      <c r="D4" s="44"/>
      <c r="E4" s="44"/>
      <c r="F4" s="44"/>
      <c r="G4" s="44"/>
      <c r="H4" s="44"/>
      <c r="I4" s="44"/>
      <c r="J4" s="44"/>
      <c r="K4" s="44"/>
      <c r="L4" s="70">
        <f>+'Tab1'!M11/PIB_tete!L3*1000000</f>
        <v>244.02339713394588</v>
      </c>
      <c r="M4" s="70">
        <f>+'Tab1'!N11/PIB_tete!M3*1000000</f>
        <v>256.09914402418457</v>
      </c>
      <c r="N4" s="70">
        <f>+'Tab1'!O11/PIB_tete!N3*1000000</f>
        <v>286.15116616782899</v>
      </c>
      <c r="O4" s="70">
        <f>+'Tab1'!P11/PIB_tete!O3*1000000</f>
        <v>291.93200705248131</v>
      </c>
      <c r="P4" s="70">
        <f>+'Tab1'!Q11/PIB_tete!P3*1000000</f>
        <v>317.98290968785807</v>
      </c>
      <c r="Q4" s="70">
        <f>+'Tab1'!R11/PIB_tete!Q3*1000000</f>
        <v>350.3586522005852</v>
      </c>
      <c r="R4" s="70">
        <f>+'Tab1'!S11/PIB_tete!R3*1000000</f>
        <v>382.20556443138508</v>
      </c>
      <c r="S4" s="70">
        <f>+'Tab1'!T11/PIB_tete!S3*1000000</f>
        <v>383.31773663518709</v>
      </c>
      <c r="T4" s="70">
        <f>+'Tab1'!U11/PIB_tete!T3*1000000</f>
        <v>385.0289580007065</v>
      </c>
      <c r="U4" s="70">
        <f>+'Tab1'!V11/PIB_tete!U3*1000000</f>
        <v>379.13949621077899</v>
      </c>
      <c r="V4" s="70">
        <f>+'Tab1'!W11/PIB_tete!V3*1000000</f>
        <v>399.54630556460495</v>
      </c>
      <c r="W4" s="70">
        <f>+'Tab1'!X11/PIB_tete!W3*1000000</f>
        <v>417.23908240907122</v>
      </c>
      <c r="X4" s="70">
        <f>+'Tab1'!Y11/PIB_tete!X3*1000000</f>
        <v>435.98330968856078</v>
      </c>
      <c r="Y4" s="70">
        <f>+'Tab1'!Z11/PIB_tete!Y3*1000000</f>
        <v>458.11904372339541</v>
      </c>
      <c r="Z4" s="70">
        <f>+'Tab1'!AA11/PIB_tete!Z3*1000000</f>
        <v>490.06870773016243</v>
      </c>
      <c r="AA4" s="70">
        <f>+'Tab1'!AB11/PIB_tete!AA3*1000000</f>
        <v>509.15764575495115</v>
      </c>
      <c r="AB4" s="70">
        <f>+'Tab1'!AC11/PIB_tete!AB3*1000000</f>
        <v>525.78946732334691</v>
      </c>
      <c r="AC4" s="70">
        <f>+'Tab1'!AD11/PIB_tete!AC3*1000000</f>
        <v>536.60561859504332</v>
      </c>
      <c r="AD4" s="70">
        <f>+'Tab1'!AE11/PIB_tete!AD3*1000000</f>
        <v>599.73570162294664</v>
      </c>
      <c r="AE4" s="70"/>
      <c r="AF4" s="70"/>
      <c r="AG4" s="70"/>
      <c r="AH4" s="70"/>
      <c r="AI4" s="70"/>
      <c r="AJ4" s="70"/>
      <c r="AK4" s="70"/>
      <c r="AL4" s="70"/>
      <c r="AM4" s="70"/>
      <c r="AN4" s="70"/>
      <c r="AO4" s="70"/>
    </row>
    <row r="5" spans="1:41" ht="12.9" thickBot="1" x14ac:dyDescent="0.5">
      <c r="B5" s="95" t="s">
        <v>437</v>
      </c>
      <c r="C5" s="95"/>
      <c r="D5" s="95"/>
      <c r="E5" s="95"/>
      <c r="F5" s="95"/>
      <c r="G5" s="95"/>
      <c r="H5" s="95"/>
      <c r="I5" s="95"/>
      <c r="J5" s="95"/>
      <c r="K5" s="95"/>
      <c r="L5" s="123">
        <f>'Tab1'!M22/PIB_tete!L3*1000000</f>
        <v>311.67883541859828</v>
      </c>
      <c r="M5" s="123">
        <f>'Tab1'!N22/PIB_tete!M3*1000000</f>
        <v>319.14829089833847</v>
      </c>
      <c r="N5" s="123">
        <f>'Tab1'!O22/PIB_tete!N3*1000000</f>
        <v>326.67596544067726</v>
      </c>
      <c r="O5" s="123">
        <f>'Tab1'!P22/PIB_tete!O3*1000000</f>
        <v>325.44685060281955</v>
      </c>
      <c r="P5" s="123">
        <f>'Tab1'!Q22/PIB_tete!P3*1000000</f>
        <v>341.57813916667521</v>
      </c>
      <c r="Q5" s="123">
        <f>'Tab1'!R22/PIB_tete!Q3*1000000</f>
        <v>352.59817142016044</v>
      </c>
      <c r="R5" s="123">
        <f>'Tab1'!S22/PIB_tete!R3*1000000</f>
        <v>363.47960141288917</v>
      </c>
      <c r="S5" s="123">
        <f>'Tab1'!T22/PIB_tete!S3*1000000</f>
        <v>372.46775949814003</v>
      </c>
      <c r="T5" s="123">
        <f>'Tab1'!U22/PIB_tete!T3*1000000</f>
        <v>376.46609039506143</v>
      </c>
      <c r="U5" s="123">
        <f>'Tab1'!V22/PIB_tete!U3*1000000</f>
        <v>379.13949621077899</v>
      </c>
      <c r="V5" s="123">
        <f>'Tab1'!W22/PIB_tete!V3*1000000</f>
        <v>389.40503342448937</v>
      </c>
      <c r="W5" s="123">
        <f>'Tab1'!X22/PIB_tete!W3*1000000</f>
        <v>400.96980825812005</v>
      </c>
      <c r="X5" s="123">
        <f>'Tab1'!Y22/PIB_tete!X3*1000000</f>
        <v>414.53121964811328</v>
      </c>
      <c r="Y5" s="123">
        <f>'Tab1'!Z22/PIB_tete!Y3*1000000</f>
        <v>433.35557179115699</v>
      </c>
      <c r="Z5" s="123">
        <f>'Tab1'!AA22/PIB_tete!Z3*1000000</f>
        <v>435.42536346489379</v>
      </c>
      <c r="AA5" s="123">
        <f>'Tab1'!AB22/PIB_tete!AA3*1000000</f>
        <v>451.87585716633851</v>
      </c>
      <c r="AB5" s="123">
        <f>'Tab1'!AC22/PIB_tete!AB3*1000000</f>
        <v>445.95004999763</v>
      </c>
      <c r="AC5" s="123">
        <f>'Tab1'!AD22/PIB_tete!AC3*1000000</f>
        <v>446.34648379282413</v>
      </c>
      <c r="AD5" s="123">
        <f>'Tab1'!AE22/PIB_tete!AD3*1000000</f>
        <v>454.86412051975668</v>
      </c>
      <c r="AE5" s="123"/>
      <c r="AF5" s="123"/>
      <c r="AG5" s="123"/>
      <c r="AH5" s="123"/>
      <c r="AI5" s="123"/>
      <c r="AJ5" s="123"/>
      <c r="AK5" s="123"/>
      <c r="AL5" s="123"/>
      <c r="AM5" s="123"/>
      <c r="AN5" s="123"/>
      <c r="AO5" s="123"/>
    </row>
    <row r="6" spans="1:41" ht="12.9" thickTop="1" x14ac:dyDescent="0.45">
      <c r="B6" s="104" t="str">
        <f>Synthèse!$B$57</f>
        <v>Source : Institut National de la Statistique et de la Démographie, Burkina Faso</v>
      </c>
      <c r="C6" s="44"/>
      <c r="D6" s="44"/>
    </row>
    <row r="7" spans="1:41" s="45" customFormat="1" ht="15" customHeight="1" thickBot="1" x14ac:dyDescent="0.5">
      <c r="B7" s="201">
        <f>Synthèse!$B$58</f>
        <v>45483</v>
      </c>
      <c r="C7" s="201"/>
      <c r="D7" s="85"/>
      <c r="E7" s="85"/>
      <c r="F7" s="85"/>
      <c r="G7" s="85"/>
      <c r="H7" s="85"/>
      <c r="I7" s="85"/>
      <c r="J7" s="85"/>
      <c r="K7" s="85"/>
      <c r="L7" s="85"/>
      <c r="M7" s="85"/>
      <c r="N7" s="85"/>
      <c r="O7" s="85"/>
      <c r="P7" s="85"/>
      <c r="Q7" s="85"/>
      <c r="R7" s="85"/>
      <c r="S7" s="85"/>
      <c r="T7" s="85"/>
      <c r="U7" s="85"/>
      <c r="V7" s="89"/>
      <c r="W7" s="85"/>
      <c r="X7" s="89"/>
      <c r="Y7" s="89"/>
      <c r="Z7" s="89"/>
      <c r="AA7" s="89"/>
      <c r="AB7" s="89"/>
      <c r="AC7" s="89"/>
      <c r="AD7" s="89"/>
      <c r="AE7" s="89"/>
      <c r="AF7" s="89"/>
      <c r="AG7" s="89"/>
      <c r="AH7" s="89"/>
      <c r="AI7" s="89"/>
      <c r="AJ7" s="89"/>
      <c r="AK7" s="89"/>
      <c r="AL7" s="89"/>
      <c r="AM7" s="89"/>
      <c r="AN7" s="89"/>
      <c r="AO7" s="89"/>
    </row>
    <row r="8" spans="1:41" x14ac:dyDescent="0.45">
      <c r="Z8" s="45">
        <v>20818036</v>
      </c>
      <c r="AA8" s="45">
        <v>21452839</v>
      </c>
      <c r="AB8" s="45">
        <v>22092333</v>
      </c>
      <c r="AC8" s="45">
        <v>22734953</v>
      </c>
      <c r="AD8" s="45">
        <v>23379584</v>
      </c>
    </row>
    <row r="9" spans="1:41" x14ac:dyDescent="0.45">
      <c r="AA9" s="45">
        <f>AA8/Z8</f>
        <v>1.0304929341077131</v>
      </c>
      <c r="AB9" s="45">
        <f>AB8/AA8</f>
        <v>1.0298092947045376</v>
      </c>
      <c r="AC9" s="45">
        <f>AC8/AB8</f>
        <v>1.0290879193247722</v>
      </c>
      <c r="AD9" s="45">
        <f>AD8/AC8</f>
        <v>1.0283541822144959</v>
      </c>
    </row>
  </sheetData>
  <mergeCells count="1">
    <mergeCell ref="B7:C7"/>
  </mergeCells>
  <hyperlinks>
    <hyperlink ref="A1" location="Sommaire!B2" display="Sommaire" xr:uid="{53DB464C-76EA-4D19-B872-EC07A50B49DF}"/>
  </hyperlinks>
  <pageMargins left="0.7" right="0.7" top="0.75" bottom="0.75" header="0.3" footer="0.3"/>
  <pageSetup paperSize="9" orientation="portrait" horizontalDpi="300" verticalDpi="0" copies="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B2F3-8079-4394-A0E9-5F6EA0B9E1F3}">
  <sheetPr codeName="Feuil18"/>
  <dimension ref="A1:AC16"/>
  <sheetViews>
    <sheetView showGridLines="0" workbookViewId="0">
      <pane xSplit="3" ySplit="2" topLeftCell="R3" activePane="bottomRight" state="frozen"/>
      <selection pane="topRight" activeCell="D1" sqref="D1"/>
      <selection pane="bottomLeft" activeCell="A3" sqref="A3"/>
      <selection pane="bottomRight" activeCell="AC3" sqref="AC3"/>
    </sheetView>
  </sheetViews>
  <sheetFormatPr baseColWidth="10" defaultColWidth="11.38671875" defaultRowHeight="12.6" x14ac:dyDescent="0.45"/>
  <cols>
    <col min="1" max="2" width="11.38671875" style="45"/>
    <col min="3" max="3" width="22" style="45" bestFit="1" customWidth="1"/>
    <col min="4" max="16384" width="11.38671875" style="45"/>
  </cols>
  <sheetData>
    <row r="1" spans="1:29" x14ac:dyDescent="0.45">
      <c r="A1" s="76" t="s">
        <v>296</v>
      </c>
    </row>
    <row r="2" spans="1:29" ht="12.9" thickBot="1" x14ac:dyDescent="0.5">
      <c r="B2" s="86" t="s">
        <v>270</v>
      </c>
      <c r="C2" s="86" t="s">
        <v>271</v>
      </c>
      <c r="D2" s="86">
        <v>1999</v>
      </c>
      <c r="E2" s="86">
        <v>2000</v>
      </c>
      <c r="F2" s="86">
        <v>2001</v>
      </c>
      <c r="G2" s="86">
        <v>2002</v>
      </c>
      <c r="H2" s="86">
        <v>2003</v>
      </c>
      <c r="I2" s="86">
        <v>2004</v>
      </c>
      <c r="J2" s="86">
        <v>2005</v>
      </c>
      <c r="K2" s="86">
        <v>2006</v>
      </c>
      <c r="L2" s="86">
        <v>2007</v>
      </c>
      <c r="M2" s="86">
        <v>2008</v>
      </c>
      <c r="N2" s="86">
        <v>2009</v>
      </c>
      <c r="O2" s="86">
        <v>2010</v>
      </c>
      <c r="P2" s="86">
        <v>2011</v>
      </c>
      <c r="Q2" s="86">
        <v>2012</v>
      </c>
      <c r="R2" s="86">
        <v>2013</v>
      </c>
      <c r="S2" s="86">
        <v>2014</v>
      </c>
      <c r="T2" s="86">
        <v>2015</v>
      </c>
      <c r="U2" s="86">
        <v>2016</v>
      </c>
      <c r="V2" s="86">
        <v>2017</v>
      </c>
      <c r="W2" s="86">
        <v>2018</v>
      </c>
      <c r="X2" s="86">
        <v>2019</v>
      </c>
      <c r="Y2" s="86">
        <v>2020</v>
      </c>
      <c r="Z2" s="86">
        <v>2021</v>
      </c>
      <c r="AA2" s="86">
        <v>2022</v>
      </c>
      <c r="AB2" s="86">
        <v>2023</v>
      </c>
      <c r="AC2" s="86">
        <f>AB2+1</f>
        <v>2024</v>
      </c>
    </row>
    <row r="3" spans="1:29" ht="12.9" thickTop="1" x14ac:dyDescent="0.45">
      <c r="B3" s="44"/>
      <c r="C3" s="44" t="s">
        <v>448</v>
      </c>
      <c r="D3">
        <v>655.95699999999999</v>
      </c>
      <c r="E3">
        <v>655.95699999999999</v>
      </c>
      <c r="F3">
        <v>655.95699999999999</v>
      </c>
      <c r="G3">
        <v>655.95699999999999</v>
      </c>
      <c r="H3">
        <v>655.95699999999999</v>
      </c>
      <c r="I3">
        <v>655.95699999999999</v>
      </c>
      <c r="J3">
        <v>655.95699999999999</v>
      </c>
      <c r="K3">
        <v>655.95699999999999</v>
      </c>
      <c r="L3">
        <v>655.95699999999999</v>
      </c>
      <c r="M3">
        <v>655.95699999999999</v>
      </c>
      <c r="N3">
        <v>655.95699999999999</v>
      </c>
      <c r="O3">
        <v>655.95699999999999</v>
      </c>
      <c r="P3">
        <v>655.95699999999999</v>
      </c>
      <c r="Q3">
        <v>655.95699999999999</v>
      </c>
      <c r="R3">
        <v>655.95699999999999</v>
      </c>
      <c r="S3">
        <v>655.95699999999999</v>
      </c>
      <c r="T3">
        <v>655.95699999999999</v>
      </c>
      <c r="U3">
        <v>655.95699999999999</v>
      </c>
      <c r="V3">
        <v>655.95699999999999</v>
      </c>
      <c r="W3">
        <v>655.95699999999999</v>
      </c>
      <c r="X3">
        <v>655.95699999999999</v>
      </c>
      <c r="Y3">
        <v>655.95699999999999</v>
      </c>
      <c r="Z3">
        <v>655.95699999999999</v>
      </c>
      <c r="AA3">
        <v>655.95699999999999</v>
      </c>
      <c r="AB3">
        <v>655.95699999999999</v>
      </c>
      <c r="AC3">
        <v>655.95699999999999</v>
      </c>
    </row>
    <row r="4" spans="1:29" x14ac:dyDescent="0.45">
      <c r="B4" s="44" t="s">
        <v>272</v>
      </c>
      <c r="C4" s="44" t="s">
        <v>273</v>
      </c>
      <c r="D4" s="44">
        <v>615.35799999999995</v>
      </c>
      <c r="E4" s="44">
        <v>711.63699999999994</v>
      </c>
      <c r="F4" s="44">
        <v>732.89200000000005</v>
      </c>
      <c r="G4" s="44">
        <v>696.86699999999996</v>
      </c>
      <c r="H4" s="44">
        <v>581.53800000000001</v>
      </c>
      <c r="I4" s="44">
        <v>528.27800000000002</v>
      </c>
      <c r="J4" s="44">
        <v>527.56899999999996</v>
      </c>
      <c r="K4" s="44">
        <v>523.13199999999995</v>
      </c>
      <c r="L4" s="44">
        <v>479.50200000000001</v>
      </c>
      <c r="M4" s="44">
        <v>446.05</v>
      </c>
      <c r="N4" s="44">
        <v>470.81</v>
      </c>
      <c r="O4" s="44">
        <v>494.39</v>
      </c>
      <c r="P4" s="44">
        <v>471.33</v>
      </c>
      <c r="Q4" s="44">
        <v>510.23</v>
      </c>
      <c r="R4" s="44">
        <v>493.88799999999998</v>
      </c>
      <c r="S4" s="44">
        <v>493.63099999999997</v>
      </c>
      <c r="T4" s="44">
        <v>591.45000000000005</v>
      </c>
      <c r="U4" s="44">
        <v>593.00800000000004</v>
      </c>
      <c r="V4" s="44">
        <v>582.02499999999998</v>
      </c>
      <c r="W4" s="44">
        <v>555.58100000000002</v>
      </c>
      <c r="X4" s="44">
        <v>585.66999999999996</v>
      </c>
      <c r="Y4" s="44">
        <v>575.59</v>
      </c>
      <c r="Z4" s="44">
        <v>554.53</v>
      </c>
      <c r="AA4" s="44">
        <v>623.76</v>
      </c>
      <c r="AB4" s="44">
        <v>606.55999999999995</v>
      </c>
      <c r="AC4" s="44">
        <v>606.35</v>
      </c>
    </row>
    <row r="5" spans="1:29" x14ac:dyDescent="0.45">
      <c r="B5" s="44" t="s">
        <v>274</v>
      </c>
      <c r="C5" s="44" t="s">
        <v>275</v>
      </c>
      <c r="D5" s="44">
        <v>995.61199999999997</v>
      </c>
      <c r="E5" s="44">
        <v>1077.009</v>
      </c>
      <c r="F5" s="44">
        <v>1054.9939999999999</v>
      </c>
      <c r="G5" s="44">
        <v>1043.9690000000001</v>
      </c>
      <c r="H5" s="44">
        <v>948.96600000000001</v>
      </c>
      <c r="I5" s="44">
        <v>966.92700000000002</v>
      </c>
      <c r="J5" s="44">
        <v>959.31500000000005</v>
      </c>
      <c r="K5" s="44">
        <v>962.26099999999997</v>
      </c>
      <c r="L5" s="44">
        <v>959.02300000000002</v>
      </c>
      <c r="M5" s="44">
        <v>823.51</v>
      </c>
      <c r="N5" s="44">
        <v>736.16</v>
      </c>
      <c r="O5" s="44">
        <v>764.3</v>
      </c>
      <c r="P5" s="44">
        <v>755.91</v>
      </c>
      <c r="Q5" s="44">
        <v>808.72</v>
      </c>
      <c r="R5" s="44">
        <v>772.39599999999996</v>
      </c>
      <c r="S5" s="44">
        <v>813.42200000000003</v>
      </c>
      <c r="T5" s="44">
        <v>903.91800000000001</v>
      </c>
      <c r="U5" s="44">
        <v>803.24599999999998</v>
      </c>
      <c r="V5" s="44">
        <v>749.04100000000005</v>
      </c>
      <c r="W5" s="44">
        <v>740.60500000000002</v>
      </c>
      <c r="X5" s="44">
        <v>748.77</v>
      </c>
      <c r="Y5" s="44">
        <v>738.12</v>
      </c>
      <c r="Z5" s="44">
        <v>762.88</v>
      </c>
      <c r="AA5" s="44">
        <v>769.57</v>
      </c>
      <c r="AB5" s="44">
        <v>754.14</v>
      </c>
      <c r="AC5" s="44">
        <v>774.94</v>
      </c>
    </row>
    <row r="6" spans="1:29" x14ac:dyDescent="0.45">
      <c r="B6" s="44" t="s">
        <v>276</v>
      </c>
      <c r="C6" s="44" t="s">
        <v>277</v>
      </c>
      <c r="D6" s="44">
        <v>5.3860000000000001</v>
      </c>
      <c r="E6" s="44">
        <v>6.5620000000000003</v>
      </c>
      <c r="F6" s="44">
        <v>5.9880000000000004</v>
      </c>
      <c r="G6" s="44">
        <v>5.5170000000000003</v>
      </c>
      <c r="H6" s="44">
        <v>4.9740000000000002</v>
      </c>
      <c r="I6" s="44">
        <v>4.8440000000000003</v>
      </c>
      <c r="J6" s="44">
        <v>4.758</v>
      </c>
      <c r="K6" s="44">
        <v>4.4619999999999997</v>
      </c>
      <c r="L6" s="44">
        <v>4.0369999999999999</v>
      </c>
      <c r="M6" s="44">
        <v>4.3099999999999996</v>
      </c>
      <c r="N6" s="44">
        <v>5.04</v>
      </c>
      <c r="O6" s="44">
        <v>5.63</v>
      </c>
      <c r="P6" s="44">
        <v>5.91</v>
      </c>
      <c r="Q6" s="44">
        <v>6.39</v>
      </c>
      <c r="R6" s="44">
        <v>5.0590000000000002</v>
      </c>
      <c r="S6" s="44">
        <v>4.673</v>
      </c>
      <c r="T6" s="44">
        <v>4.8869999999999996</v>
      </c>
      <c r="U6" s="44">
        <v>5.4619999999999997</v>
      </c>
      <c r="V6" s="44">
        <v>5.1879999999999997</v>
      </c>
      <c r="W6" s="44">
        <v>5.0279999999999996</v>
      </c>
      <c r="X6" s="44">
        <v>5.37</v>
      </c>
      <c r="Y6" s="44">
        <v>5.39</v>
      </c>
      <c r="Z6" s="44">
        <v>5.05</v>
      </c>
      <c r="AA6" s="44">
        <v>4.76</v>
      </c>
      <c r="AB6" s="44">
        <v>4.33</v>
      </c>
      <c r="AC6" s="44">
        <v>4.01</v>
      </c>
    </row>
    <row r="7" spans="1:29" x14ac:dyDescent="0.45">
      <c r="B7" s="44" t="s">
        <v>278</v>
      </c>
      <c r="C7" s="44" t="s">
        <v>279</v>
      </c>
      <c r="D7" s="44">
        <v>409.41500000000002</v>
      </c>
      <c r="E7" s="44">
        <v>421.87099999999998</v>
      </c>
      <c r="F7" s="44">
        <v>435.096</v>
      </c>
      <c r="G7" s="44">
        <v>447.67099999999999</v>
      </c>
      <c r="H7" s="44">
        <v>430.89299999999997</v>
      </c>
      <c r="I7" s="44">
        <v>424.86599999999999</v>
      </c>
      <c r="J7" s="44">
        <v>423.90100000000001</v>
      </c>
      <c r="K7" s="44">
        <v>416.012</v>
      </c>
      <c r="L7" s="44">
        <v>398.30200000000002</v>
      </c>
      <c r="M7" s="44">
        <v>413.31</v>
      </c>
      <c r="N7" s="44">
        <v>434.44</v>
      </c>
      <c r="O7" s="44">
        <v>474.56</v>
      </c>
      <c r="P7" s="44">
        <v>531.58000000000004</v>
      </c>
      <c r="Q7" s="44">
        <v>544.22</v>
      </c>
      <c r="R7" s="44">
        <v>532.90099999999995</v>
      </c>
      <c r="S7" s="44">
        <v>540.04899999999998</v>
      </c>
      <c r="T7" s="44">
        <v>614.62699999999995</v>
      </c>
      <c r="U7" s="44">
        <v>601.72199999999998</v>
      </c>
      <c r="V7" s="44">
        <v>590.83500000000004</v>
      </c>
      <c r="W7" s="44">
        <v>568.22900000000004</v>
      </c>
      <c r="X7" s="44">
        <v>589.21</v>
      </c>
      <c r="Y7" s="44">
        <v>612.91</v>
      </c>
      <c r="Z7" s="44">
        <v>606.76</v>
      </c>
      <c r="AA7" s="44">
        <v>653.09</v>
      </c>
      <c r="AB7" s="44">
        <v>675.22</v>
      </c>
      <c r="AC7" s="44">
        <v>688.8</v>
      </c>
    </row>
    <row r="8" spans="1:29" x14ac:dyDescent="0.45">
      <c r="B8" s="44" t="s">
        <v>280</v>
      </c>
      <c r="C8" s="44" t="s">
        <v>281</v>
      </c>
      <c r="D8" s="44">
        <v>414.28</v>
      </c>
      <c r="E8" s="44">
        <v>479.07499999999999</v>
      </c>
      <c r="F8" s="44">
        <v>473.34800000000001</v>
      </c>
      <c r="G8" s="44">
        <v>443.69600000000003</v>
      </c>
      <c r="H8" s="44">
        <v>415.09800000000001</v>
      </c>
      <c r="I8" s="44">
        <v>406.00700000000001</v>
      </c>
      <c r="J8" s="44">
        <v>435.83199999999999</v>
      </c>
      <c r="K8" s="44">
        <v>461.113</v>
      </c>
      <c r="L8" s="44">
        <v>447.036</v>
      </c>
      <c r="M8" s="44">
        <v>420.68</v>
      </c>
      <c r="N8" s="44">
        <v>413.81</v>
      </c>
      <c r="O8" s="44">
        <v>480.02</v>
      </c>
      <c r="P8" s="44">
        <v>476.84</v>
      </c>
      <c r="Q8" s="44">
        <v>510.55</v>
      </c>
      <c r="R8" s="44">
        <v>479.34300000000002</v>
      </c>
      <c r="S8" s="44">
        <v>447.18200000000002</v>
      </c>
      <c r="T8" s="44">
        <v>463.298</v>
      </c>
      <c r="U8" s="44">
        <v>447.58499999999998</v>
      </c>
      <c r="V8" s="44">
        <v>448.24099999999999</v>
      </c>
      <c r="W8" s="44">
        <v>428.67899999999997</v>
      </c>
      <c r="X8" s="44">
        <v>441.8</v>
      </c>
      <c r="Y8" s="44">
        <v>429.16</v>
      </c>
      <c r="Z8" s="44">
        <v>442.39</v>
      </c>
      <c r="AA8" s="44">
        <v>479.19</v>
      </c>
      <c r="AB8" s="44">
        <v>449.46</v>
      </c>
      <c r="AC8" s="44">
        <v>442.69</v>
      </c>
    </row>
    <row r="9" spans="1:29" x14ac:dyDescent="0.45">
      <c r="B9" s="44" t="s">
        <v>282</v>
      </c>
      <c r="C9" s="44" t="s">
        <v>283</v>
      </c>
      <c r="D9" s="44">
        <v>841.36500000000001</v>
      </c>
      <c r="E9" s="44">
        <v>937.94600000000003</v>
      </c>
      <c r="F9" s="44">
        <v>932.947</v>
      </c>
      <c r="G9" s="44">
        <v>901.06299999999999</v>
      </c>
      <c r="H9" s="44">
        <v>813.73099999999999</v>
      </c>
      <c r="I9" s="44">
        <v>781.98</v>
      </c>
      <c r="J9" s="44">
        <v>778.98699999999997</v>
      </c>
      <c r="K9" s="44">
        <v>769.298</v>
      </c>
      <c r="L9" s="44">
        <v>733.452</v>
      </c>
      <c r="M9" s="44">
        <v>706.95</v>
      </c>
      <c r="N9" s="44">
        <v>726.84</v>
      </c>
      <c r="O9" s="44">
        <v>755.14</v>
      </c>
      <c r="P9" s="44">
        <v>744.53</v>
      </c>
      <c r="Q9" s="44">
        <v>787.88</v>
      </c>
      <c r="R9" s="44">
        <v>750.69399999999996</v>
      </c>
      <c r="S9" s="44">
        <v>748.41300000000001</v>
      </c>
      <c r="T9" s="44">
        <v>826.05</v>
      </c>
      <c r="U9" s="44">
        <v>824.08600000000001</v>
      </c>
      <c r="V9" s="44">
        <v>806.51599999999996</v>
      </c>
      <c r="W9" s="44">
        <v>786.476</v>
      </c>
      <c r="X9" s="44">
        <v>809.51</v>
      </c>
      <c r="Y9" s="44">
        <v>801.43</v>
      </c>
      <c r="Z9" s="44">
        <v>789.92</v>
      </c>
      <c r="AA9" s="44">
        <v>834.06</v>
      </c>
      <c r="AB9" s="44">
        <v>809.26</v>
      </c>
      <c r="AC9" s="44">
        <v>804.75</v>
      </c>
    </row>
    <row r="10" spans="1:29" x14ac:dyDescent="0.45">
      <c r="B10" s="44" t="s">
        <v>284</v>
      </c>
      <c r="C10" s="44" t="s">
        <v>285</v>
      </c>
      <c r="D10" s="44">
        <v>6.6710000000000003</v>
      </c>
      <c r="E10" s="44">
        <v>7.0209999999999999</v>
      </c>
      <c r="F10" s="44">
        <v>6.5960000000000001</v>
      </c>
      <c r="G10" s="44">
        <v>5.7460000000000004</v>
      </c>
      <c r="H10" s="44">
        <v>4.4619999999999997</v>
      </c>
      <c r="I10" s="44">
        <v>3.968</v>
      </c>
      <c r="J10" s="44">
        <v>4.0510000000000002</v>
      </c>
      <c r="K10" s="44">
        <v>4.0419999999999998</v>
      </c>
      <c r="L10" s="44">
        <v>3.7930000000000001</v>
      </c>
      <c r="M10" s="44">
        <v>3.83</v>
      </c>
      <c r="N10" s="44">
        <v>3.22</v>
      </c>
      <c r="O10" s="44">
        <v>3.34</v>
      </c>
      <c r="P10" s="44">
        <v>3.11</v>
      </c>
      <c r="Q10" s="44">
        <v>3.29</v>
      </c>
      <c r="R10" s="44">
        <v>3.1219999999999999</v>
      </c>
      <c r="S10" s="44">
        <v>3.0339999999999998</v>
      </c>
      <c r="T10" s="44">
        <v>3.05</v>
      </c>
      <c r="U10" s="44">
        <v>2.4670000000000001</v>
      </c>
      <c r="V10" s="44">
        <v>1.9079999999999999</v>
      </c>
      <c r="W10" s="44">
        <v>1.8180000000000001</v>
      </c>
      <c r="X10" s="44">
        <v>1.9</v>
      </c>
      <c r="Y10" s="44">
        <v>1.74</v>
      </c>
      <c r="Z10" s="44">
        <v>1.4</v>
      </c>
      <c r="AA10" s="44">
        <v>1.47</v>
      </c>
      <c r="AB10" s="44">
        <v>1.06</v>
      </c>
      <c r="AC10" s="44">
        <v>0.42</v>
      </c>
    </row>
    <row r="11" spans="1:29" x14ac:dyDescent="0.45">
      <c r="B11" s="44" t="s">
        <v>286</v>
      </c>
      <c r="C11" s="44" t="s">
        <v>287</v>
      </c>
      <c r="D11" s="44">
        <v>2322.3139999999999</v>
      </c>
      <c r="E11" s="44">
        <v>1336.085</v>
      </c>
      <c r="F11" s="44">
        <v>1024.056</v>
      </c>
      <c r="G11" s="44">
        <v>869.976</v>
      </c>
      <c r="H11" s="44">
        <v>662.24</v>
      </c>
      <c r="I11" s="44">
        <v>584.34400000000005</v>
      </c>
      <c r="J11" s="44">
        <v>584.05700000000002</v>
      </c>
      <c r="K11" s="44">
        <v>566.42700000000002</v>
      </c>
      <c r="L11" s="44">
        <v>508.44799999999998</v>
      </c>
      <c r="M11" s="44">
        <v>427</v>
      </c>
      <c r="N11" s="44">
        <v>333</v>
      </c>
      <c r="O11" s="44">
        <v>351.31</v>
      </c>
      <c r="P11" s="44">
        <v>311.97000000000003</v>
      </c>
      <c r="Q11" s="44">
        <v>281.43</v>
      </c>
      <c r="R11" s="44">
        <v>240.55500000000001</v>
      </c>
      <c r="S11" s="44">
        <v>168.09700000000001</v>
      </c>
      <c r="T11" s="44">
        <v>159.87899999999999</v>
      </c>
      <c r="U11" s="44">
        <v>151.756</v>
      </c>
      <c r="V11" s="44">
        <v>133.983</v>
      </c>
      <c r="W11" s="44">
        <v>121.229</v>
      </c>
      <c r="X11" s="44">
        <v>112.44</v>
      </c>
      <c r="Y11" s="44">
        <v>103.03</v>
      </c>
      <c r="Z11" s="44">
        <v>95.53</v>
      </c>
      <c r="AA11" s="44">
        <v>80.64</v>
      </c>
      <c r="AB11" s="44">
        <v>55.32</v>
      </c>
      <c r="AC11" s="44">
        <v>43.22</v>
      </c>
    </row>
    <row r="12" spans="1:29" x14ac:dyDescent="0.45">
      <c r="B12" s="44" t="s">
        <v>288</v>
      </c>
      <c r="C12" s="44" t="s">
        <v>289</v>
      </c>
      <c r="D12" s="44">
        <v>54.521999999999998</v>
      </c>
      <c r="E12" s="44">
        <v>55.491999999999997</v>
      </c>
      <c r="F12" s="44">
        <v>46.701999999999998</v>
      </c>
      <c r="G12" s="44">
        <v>35.048000000000002</v>
      </c>
      <c r="H12" s="44">
        <v>21.042000000000002</v>
      </c>
      <c r="I12" s="44">
        <v>17.577999999999999</v>
      </c>
      <c r="J12" s="44">
        <v>18.600000000000001</v>
      </c>
      <c r="K12" s="44">
        <v>18.518000000000001</v>
      </c>
      <c r="L12" s="44">
        <v>19.591000000000001</v>
      </c>
      <c r="M12" s="44">
        <v>20.92</v>
      </c>
      <c r="N12" s="44">
        <v>17.940000000000001</v>
      </c>
      <c r="O12" s="44">
        <v>17.63</v>
      </c>
      <c r="P12" s="44">
        <v>16.670000000000002</v>
      </c>
      <c r="Q12" s="44">
        <v>16.75</v>
      </c>
      <c r="R12" s="44">
        <v>14.292</v>
      </c>
      <c r="S12" s="44">
        <v>11.894</v>
      </c>
      <c r="T12" s="44">
        <v>14.065</v>
      </c>
      <c r="U12" s="44">
        <v>13.47</v>
      </c>
      <c r="V12" s="44">
        <v>12.589</v>
      </c>
      <c r="W12" s="44">
        <v>11.571999999999999</v>
      </c>
      <c r="X12" s="44">
        <v>11.7</v>
      </c>
      <c r="Y12" s="44">
        <v>11.31</v>
      </c>
      <c r="Z12" s="44">
        <v>10.87</v>
      </c>
      <c r="AA12" s="44">
        <v>11.22</v>
      </c>
      <c r="AB12" s="44">
        <v>10.01</v>
      </c>
      <c r="AC12" s="44">
        <v>8.89</v>
      </c>
    </row>
    <row r="13" spans="1:29" x14ac:dyDescent="0.45">
      <c r="B13" s="44" t="s">
        <v>290</v>
      </c>
      <c r="C13" s="44" t="s">
        <v>291</v>
      </c>
      <c r="D13" s="44" t="s">
        <v>292</v>
      </c>
      <c r="E13" s="44" t="s">
        <v>292</v>
      </c>
      <c r="F13" s="44" t="s">
        <v>292</v>
      </c>
      <c r="G13" s="44" t="s">
        <v>292</v>
      </c>
      <c r="H13" s="44" t="s">
        <v>292</v>
      </c>
      <c r="I13" s="44" t="s">
        <v>292</v>
      </c>
      <c r="J13" s="44" t="s">
        <v>292</v>
      </c>
      <c r="K13" s="44" t="s">
        <v>292</v>
      </c>
      <c r="L13" s="44" t="s">
        <v>292</v>
      </c>
      <c r="M13" s="44">
        <v>9.6</v>
      </c>
      <c r="N13" s="44">
        <v>9.9</v>
      </c>
      <c r="O13" s="44">
        <v>8.69</v>
      </c>
      <c r="P13" s="44">
        <v>7.15</v>
      </c>
      <c r="Q13" s="44">
        <v>7.29</v>
      </c>
      <c r="R13" s="44">
        <v>7.0640000000000001</v>
      </c>
      <c r="S13" s="44">
        <v>4.4989999999999997</v>
      </c>
      <c r="T13" s="44">
        <v>7.9000000000000001E-2</v>
      </c>
      <c r="U13" s="44">
        <v>7.0999999999999994E-2</v>
      </c>
      <c r="V13" s="44">
        <v>6.4000000000000001E-2</v>
      </c>
      <c r="W13" s="44">
        <v>6.2E-2</v>
      </c>
      <c r="X13" s="44">
        <v>0.06</v>
      </c>
      <c r="Y13" s="44">
        <v>0.06</v>
      </c>
      <c r="Z13" s="44">
        <v>0.06</v>
      </c>
      <c r="AA13" s="44">
        <v>0.12</v>
      </c>
      <c r="AB13" s="44">
        <v>7.07</v>
      </c>
      <c r="AC13" s="44">
        <v>7.18</v>
      </c>
    </row>
    <row r="14" spans="1:29" x14ac:dyDescent="0.45">
      <c r="B14" s="44" t="s">
        <v>293</v>
      </c>
      <c r="C14" s="44" t="s">
        <v>294</v>
      </c>
      <c r="D14" s="44">
        <v>74.921999999999997</v>
      </c>
      <c r="E14" s="44">
        <v>86.366</v>
      </c>
      <c r="F14" s="44">
        <v>88.947000000000003</v>
      </c>
      <c r="G14" s="44">
        <v>83.65</v>
      </c>
      <c r="H14" s="44">
        <v>69.555999999999997</v>
      </c>
      <c r="I14" s="44">
        <v>63.671999999999997</v>
      </c>
      <c r="J14" s="44">
        <v>64.849000000000004</v>
      </c>
      <c r="K14" s="44">
        <v>65.301000000000002</v>
      </c>
      <c r="L14" s="44">
        <v>62.74</v>
      </c>
      <c r="M14" s="44">
        <v>64.150000000000006</v>
      </c>
      <c r="N14" s="44">
        <v>68.92</v>
      </c>
      <c r="O14" s="44">
        <v>73.040000000000006</v>
      </c>
      <c r="P14" s="44">
        <v>72.92</v>
      </c>
      <c r="Q14" s="44">
        <v>80.89</v>
      </c>
      <c r="R14" s="44">
        <v>80.332999999999998</v>
      </c>
      <c r="S14" s="44">
        <v>80.11</v>
      </c>
      <c r="T14" s="44">
        <v>94.122</v>
      </c>
      <c r="U14" s="44">
        <v>89.266999999999996</v>
      </c>
      <c r="V14" s="44">
        <v>86.076999999999998</v>
      </c>
      <c r="W14" s="44">
        <v>83.742999999999995</v>
      </c>
      <c r="X14" s="44">
        <v>84.87</v>
      </c>
      <c r="Y14" s="44">
        <v>83.38</v>
      </c>
      <c r="Z14" s="44">
        <v>100.09</v>
      </c>
      <c r="AA14" s="44">
        <v>120.9</v>
      </c>
      <c r="AB14" s="44">
        <v>85.71</v>
      </c>
      <c r="AC14" s="44">
        <v>84.25</v>
      </c>
    </row>
    <row r="15" spans="1:29" ht="12.9" thickBot="1" x14ac:dyDescent="0.5">
      <c r="B15" s="95" t="s">
        <v>295</v>
      </c>
      <c r="C15" s="95"/>
      <c r="D15" s="95">
        <v>14.391</v>
      </c>
      <c r="E15" s="95">
        <v>15.853999999999999</v>
      </c>
      <c r="F15" s="95">
        <v>15.587</v>
      </c>
      <c r="G15" s="95">
        <v>14.24</v>
      </c>
      <c r="H15" s="95">
        <v>12.366</v>
      </c>
      <c r="I15" s="95">
        <v>11.654999999999999</v>
      </c>
      <c r="J15" s="95">
        <v>12.016999999999999</v>
      </c>
      <c r="K15" s="95">
        <v>11.504</v>
      </c>
      <c r="L15" s="95">
        <v>11.563000000000001</v>
      </c>
      <c r="M15" s="95">
        <v>0.05</v>
      </c>
      <c r="N15" s="95">
        <v>0.05</v>
      </c>
      <c r="O15" s="95">
        <v>0.05</v>
      </c>
      <c r="P15" s="95">
        <v>0.05</v>
      </c>
      <c r="Q15" s="95">
        <v>0.05</v>
      </c>
      <c r="R15" s="95">
        <v>4.7E-2</v>
      </c>
      <c r="S15" s="95">
        <v>4.2000000000000003E-2</v>
      </c>
      <c r="T15" s="95">
        <v>4.3999999999999997E-2</v>
      </c>
      <c r="U15" s="95">
        <v>4.4999999999999998E-2</v>
      </c>
      <c r="V15" s="95">
        <v>4.3999999999999997E-2</v>
      </c>
      <c r="W15" s="95">
        <v>3.9E-2</v>
      </c>
      <c r="X15" s="95">
        <v>0.04</v>
      </c>
      <c r="Y15" s="95">
        <v>0.04</v>
      </c>
      <c r="Z15" s="95">
        <v>0.04</v>
      </c>
      <c r="AA15" s="95">
        <v>0.04</v>
      </c>
      <c r="AB15" s="95">
        <v>7.34</v>
      </c>
      <c r="AC15" s="95">
        <v>7.25</v>
      </c>
    </row>
    <row r="16" spans="1:29" ht="14.4" thickTop="1" x14ac:dyDescent="0.5">
      <c r="B16" s="71" t="s">
        <v>301</v>
      </c>
    </row>
  </sheetData>
  <hyperlinks>
    <hyperlink ref="A1" location="Sommaire!B2" display="Sommaire" xr:uid="{5AC78BF9-1CC5-4554-8ECE-17767C9E5F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B7D2-33B2-4B30-AF1B-599B197069F5}">
  <sheetPr codeName="Feuil2"/>
  <dimension ref="D56:F57"/>
  <sheetViews>
    <sheetView showGridLines="0" workbookViewId="0"/>
  </sheetViews>
  <sheetFormatPr baseColWidth="10" defaultColWidth="11.38671875" defaultRowHeight="12.6" x14ac:dyDescent="0.45"/>
  <cols>
    <col min="1" max="16384" width="11.38671875" style="44"/>
  </cols>
  <sheetData>
    <row r="56" spans="4:6" x14ac:dyDescent="0.45">
      <c r="D56" s="96" t="s">
        <v>305</v>
      </c>
      <c r="F56" s="97" t="s">
        <v>306</v>
      </c>
    </row>
    <row r="57" spans="4:6" x14ac:dyDescent="0.45">
      <c r="F57" s="97" t="s">
        <v>307</v>
      </c>
    </row>
  </sheetData>
  <hyperlinks>
    <hyperlink ref="F56" r:id="rId1" xr:uid="{BE149C0E-B822-4915-BB2A-820784EA5296}"/>
    <hyperlink ref="F57" r:id="rId2" xr:uid="{07BF308B-B980-47FC-9AA1-31BC242E957F}"/>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71F9-85CB-43EA-927F-A463B2990424}">
  <sheetPr codeName="Feuil3"/>
  <dimension ref="A1:AC58"/>
  <sheetViews>
    <sheetView showGridLines="0" zoomScale="130" zoomScaleNormal="130" zoomScaleSheetLayoutView="142" workbookViewId="0">
      <pane xSplit="3" ySplit="4" topLeftCell="AA5" activePane="bottomRight" state="frozen"/>
      <selection pane="topRight" activeCell="D1" sqref="D1"/>
      <selection pane="bottomLeft" activeCell="A4" sqref="A4"/>
      <selection pane="bottomRight" activeCell="B2" sqref="B2"/>
    </sheetView>
  </sheetViews>
  <sheetFormatPr baseColWidth="10" defaultColWidth="11.38671875" defaultRowHeight="13.15" customHeight="1" x14ac:dyDescent="0.45"/>
  <cols>
    <col min="1" max="1" width="11.38671875" style="73"/>
    <col min="2" max="2" width="63.27734375" style="73" bestFit="1" customWidth="1"/>
    <col min="3" max="3" width="11.38671875" style="73"/>
    <col min="4" max="19" width="12.5546875" style="73" customWidth="1"/>
    <col min="20" max="23" width="15.27734375" style="73" customWidth="1"/>
    <col min="24" max="27" width="12.5546875" style="73" customWidth="1"/>
    <col min="28" max="29" width="12.5546875" style="152" customWidth="1"/>
    <col min="30" max="16384" width="11.38671875" style="73"/>
  </cols>
  <sheetData>
    <row r="1" spans="1:29" ht="15" customHeight="1" x14ac:dyDescent="0.45">
      <c r="A1" s="76" t="s">
        <v>296</v>
      </c>
    </row>
    <row r="2" spans="1:29" ht="15" customHeight="1" x14ac:dyDescent="0.55000000000000004">
      <c r="B2" s="75" t="s">
        <v>298</v>
      </c>
      <c r="C2" s="72"/>
      <c r="D2" s="72"/>
      <c r="E2" s="72"/>
      <c r="F2" s="72"/>
      <c r="G2" s="72"/>
      <c r="H2" s="72"/>
      <c r="I2" s="72"/>
      <c r="J2" s="72"/>
      <c r="K2" s="72"/>
      <c r="L2" s="72"/>
      <c r="M2" s="72"/>
      <c r="N2" s="72"/>
      <c r="O2" s="72"/>
      <c r="P2" s="72"/>
      <c r="Q2" s="72"/>
      <c r="R2" s="72"/>
      <c r="S2" s="72"/>
      <c r="T2" s="72"/>
      <c r="U2" s="72"/>
      <c r="V2" s="72"/>
      <c r="W2" s="72"/>
      <c r="X2" s="72"/>
      <c r="Y2" s="72"/>
      <c r="Z2" s="72"/>
      <c r="AA2" s="72"/>
      <c r="AB2" s="155"/>
      <c r="AC2" s="155"/>
    </row>
    <row r="3" spans="1:29" ht="15" customHeight="1" x14ac:dyDescent="0.55000000000000004">
      <c r="B3" s="75" t="s">
        <v>449</v>
      </c>
      <c r="C3" s="72"/>
      <c r="D3" s="72"/>
      <c r="E3" s="72"/>
      <c r="F3" s="72"/>
      <c r="G3" s="72"/>
      <c r="H3" s="72"/>
      <c r="I3" s="72"/>
      <c r="J3" s="72"/>
      <c r="K3" s="72"/>
      <c r="L3" s="72"/>
      <c r="M3" s="72"/>
      <c r="N3" s="72"/>
      <c r="O3" s="72"/>
      <c r="P3" s="72"/>
      <c r="Q3" s="72"/>
      <c r="R3" s="72"/>
      <c r="S3" s="72"/>
      <c r="T3" s="72"/>
      <c r="U3" s="72"/>
      <c r="V3" s="72"/>
      <c r="W3" s="72"/>
      <c r="X3" s="72"/>
      <c r="Y3" s="72"/>
      <c r="Z3" s="72"/>
      <c r="AA3" s="72"/>
      <c r="AB3" s="155"/>
      <c r="AC3" s="155"/>
    </row>
    <row r="4" spans="1:29" ht="13.15" customHeight="1" thickBot="1" x14ac:dyDescent="0.5">
      <c r="B4" s="86"/>
      <c r="C4" s="86"/>
      <c r="D4" s="87">
        <v>1999</v>
      </c>
      <c r="E4" s="87">
        <f>D4+1</f>
        <v>2000</v>
      </c>
      <c r="F4" s="87">
        <f t="shared" ref="F4:Y4" si="0">E4+1</f>
        <v>2001</v>
      </c>
      <c r="G4" s="87">
        <f t="shared" si="0"/>
        <v>2002</v>
      </c>
      <c r="H4" s="87">
        <f t="shared" si="0"/>
        <v>2003</v>
      </c>
      <c r="I4" s="87">
        <f t="shared" si="0"/>
        <v>2004</v>
      </c>
      <c r="J4" s="87">
        <f t="shared" si="0"/>
        <v>2005</v>
      </c>
      <c r="K4" s="87">
        <f t="shared" si="0"/>
        <v>2006</v>
      </c>
      <c r="L4" s="87">
        <f t="shared" si="0"/>
        <v>2007</v>
      </c>
      <c r="M4" s="87">
        <f t="shared" si="0"/>
        <v>2008</v>
      </c>
      <c r="N4" s="87">
        <f t="shared" si="0"/>
        <v>2009</v>
      </c>
      <c r="O4" s="87">
        <f t="shared" si="0"/>
        <v>2010</v>
      </c>
      <c r="P4" s="87">
        <f t="shared" si="0"/>
        <v>2011</v>
      </c>
      <c r="Q4" s="87">
        <f t="shared" si="0"/>
        <v>2012</v>
      </c>
      <c r="R4" s="87">
        <f t="shared" si="0"/>
        <v>2013</v>
      </c>
      <c r="S4" s="87">
        <f t="shared" si="0"/>
        <v>2014</v>
      </c>
      <c r="T4" s="87">
        <f t="shared" si="0"/>
        <v>2015</v>
      </c>
      <c r="U4" s="87">
        <f t="shared" si="0"/>
        <v>2016</v>
      </c>
      <c r="V4" s="87">
        <f t="shared" si="0"/>
        <v>2017</v>
      </c>
      <c r="W4" s="87">
        <f t="shared" si="0"/>
        <v>2018</v>
      </c>
      <c r="X4" s="87">
        <f t="shared" si="0"/>
        <v>2019</v>
      </c>
      <c r="Y4" s="87">
        <f t="shared" si="0"/>
        <v>2020</v>
      </c>
      <c r="Z4" s="87">
        <f>Y4+1</f>
        <v>2021</v>
      </c>
      <c r="AA4" s="87">
        <f>Z4+1</f>
        <v>2022</v>
      </c>
      <c r="AB4" s="156">
        <f>AA4+1</f>
        <v>2023</v>
      </c>
      <c r="AC4" s="156">
        <f>AB4+1</f>
        <v>2024</v>
      </c>
    </row>
    <row r="5" spans="1:29" ht="13.15" customHeight="1" thickTop="1" x14ac:dyDescent="0.45">
      <c r="B5" s="90" t="s">
        <v>246</v>
      </c>
      <c r="C5" s="69"/>
      <c r="D5" s="88"/>
      <c r="E5" s="88"/>
      <c r="F5" s="88"/>
      <c r="G5" s="88"/>
      <c r="H5" s="88"/>
      <c r="I5" s="88"/>
      <c r="J5" s="88"/>
      <c r="K5" s="88"/>
      <c r="L5" s="88"/>
      <c r="M5" s="88"/>
      <c r="N5" s="88"/>
      <c r="O5" s="88"/>
      <c r="P5" s="88"/>
      <c r="Q5" s="88"/>
      <c r="R5" s="88"/>
      <c r="S5" s="88"/>
      <c r="T5" s="88"/>
      <c r="U5" s="88"/>
      <c r="V5" s="88"/>
      <c r="W5" s="88"/>
      <c r="X5" s="88"/>
      <c r="Y5" s="88"/>
      <c r="Z5" s="88"/>
      <c r="AA5" s="88"/>
      <c r="AB5" s="157"/>
      <c r="AC5" s="157"/>
    </row>
    <row r="6" spans="1:29" ht="13.15" customHeight="1" x14ac:dyDescent="0.45">
      <c r="B6" s="124" t="s">
        <v>425</v>
      </c>
      <c r="C6" s="125"/>
      <c r="D6" s="133">
        <f>'Tab1'!F22</f>
        <v>2963.8364938204177</v>
      </c>
      <c r="E6" s="133">
        <f>'Tab1'!G22</f>
        <v>3019.8077721009117</v>
      </c>
      <c r="F6" s="133">
        <f>'Tab1'!H22</f>
        <v>3219.5199128446839</v>
      </c>
      <c r="G6" s="133">
        <f>'Tab1'!I22</f>
        <v>3359.664450072722</v>
      </c>
      <c r="H6" s="133">
        <f>'Tab1'!J22</f>
        <v>3621.8020635341263</v>
      </c>
      <c r="I6" s="133">
        <f>'Tab1'!K22</f>
        <v>3784.0027354075023</v>
      </c>
      <c r="J6" s="133">
        <f>'Tab1'!L22</f>
        <v>4111.7682552939241</v>
      </c>
      <c r="K6" s="133">
        <f>'Tab1'!M22</f>
        <v>4368.8838959173718</v>
      </c>
      <c r="L6" s="133">
        <f>'Tab1'!N22</f>
        <v>4548.5052716626105</v>
      </c>
      <c r="M6" s="133">
        <f>'Tab1'!O22</f>
        <v>4812.3182017928457</v>
      </c>
      <c r="N6" s="133">
        <f>'Tab1'!P22</f>
        <v>4954.8567021207946</v>
      </c>
      <c r="O6" s="133">
        <f>'Tab1'!Q22</f>
        <v>5373.3578509337676</v>
      </c>
      <c r="P6" s="133">
        <f>'Tab1'!R22</f>
        <v>5729.2118390144187</v>
      </c>
      <c r="Q6" s="133">
        <f>'Tab1'!S22</f>
        <v>6098.8991089047586</v>
      </c>
      <c r="R6" s="133">
        <f>'Tab1'!T22</f>
        <v>6452.1830143633424</v>
      </c>
      <c r="S6" s="133">
        <f>'Tab1'!U22</f>
        <v>6731.359012174591</v>
      </c>
      <c r="T6" s="133">
        <f>'Tab1'!V22</f>
        <v>6995.3109999999997</v>
      </c>
      <c r="U6" s="133">
        <f>'Tab1'!W22</f>
        <v>7412.09</v>
      </c>
      <c r="V6" s="133">
        <f>'Tab1'!X22</f>
        <v>7871.898218285226</v>
      </c>
      <c r="W6" s="133">
        <f>'Tab1'!Y22</f>
        <v>8391.8031730539769</v>
      </c>
      <c r="X6" s="133">
        <f>'Tab1'!Z22</f>
        <v>8886.0231696913015</v>
      </c>
      <c r="Y6" s="133">
        <f>'Tab1'!AA22</f>
        <v>9064.7008919252439</v>
      </c>
      <c r="Z6" s="133">
        <f>'Tab1'!AB22</f>
        <v>9694.0200117764562</v>
      </c>
      <c r="AA6" s="133">
        <f>'Tab1'!AC22</f>
        <v>9852.0770059142906</v>
      </c>
      <c r="AB6" s="158">
        <f>'Tab1'!AD22</f>
        <v>10147.666330745118</v>
      </c>
      <c r="AC6" s="158">
        <f>'Tab1'!AE22</f>
        <v>10634.533914277776</v>
      </c>
    </row>
    <row r="7" spans="1:29" ht="13.15" customHeight="1" x14ac:dyDescent="0.45">
      <c r="B7" s="124" t="s">
        <v>422</v>
      </c>
      <c r="C7" s="125"/>
      <c r="D7" s="133" t="str">
        <f>'Tab1'!F34</f>
        <v/>
      </c>
      <c r="E7" s="133">
        <f>'Tab1'!G34</f>
        <v>1.8884738883941043</v>
      </c>
      <c r="F7" s="133">
        <f>'Tab1'!H34</f>
        <v>6.6134057468442808</v>
      </c>
      <c r="G7" s="133">
        <f>'Tab1'!I34</f>
        <v>4.3529638275854099</v>
      </c>
      <c r="H7" s="133">
        <f>'Tab1'!J34</f>
        <v>7.8024938905946417</v>
      </c>
      <c r="I7" s="133">
        <f>'Tab1'!K34</f>
        <v>4.4784521359265472</v>
      </c>
      <c r="J7" s="133">
        <f>'Tab1'!L34</f>
        <v>8.6618732280362423</v>
      </c>
      <c r="K7" s="133">
        <f>'Tab1'!M34</f>
        <v>6.2531646887542758</v>
      </c>
      <c r="L7" s="133">
        <f>'Tab1'!N34</f>
        <v>4.1113790163453734</v>
      </c>
      <c r="M7" s="133">
        <f>'Tab1'!O34</f>
        <v>5.7999917417662861</v>
      </c>
      <c r="N7" s="133">
        <f>'Tab1'!P34</f>
        <v>2.9619508592521049</v>
      </c>
      <c r="O7" s="133">
        <f>'Tab1'!Q34</f>
        <v>8.4462815773026279</v>
      </c>
      <c r="P7" s="133">
        <f>'Tab1'!R34</f>
        <v>6.6225626126652282</v>
      </c>
      <c r="Q7" s="133">
        <f>'Tab1'!S34</f>
        <v>6.4526723793466134</v>
      </c>
      <c r="R7" s="133">
        <f>'Tab1'!T34</f>
        <v>5.792584844415094</v>
      </c>
      <c r="S7" s="133">
        <f>'Tab1'!U34</f>
        <v>4.3268456147286694</v>
      </c>
      <c r="T7" s="133">
        <f>'Tab1'!V34</f>
        <v>3.9212287941857715</v>
      </c>
      <c r="U7" s="133">
        <f>'Tab1'!W34</f>
        <v>5.9579767075402357</v>
      </c>
      <c r="V7" s="133">
        <f>'Tab1'!X34</f>
        <v>6.2034894110193806</v>
      </c>
      <c r="W7" s="133">
        <f>'Tab1'!Y34</f>
        <v>6.6045690677388302</v>
      </c>
      <c r="X7" s="133">
        <f>'Tab1'!Z34</f>
        <v>5.8893182602788086</v>
      </c>
      <c r="Y7" s="133">
        <f>'Tab1'!AA34</f>
        <v>2.0107726349778421</v>
      </c>
      <c r="Z7" s="133">
        <f>'Tab1'!AB34</f>
        <v>6.9425249366121378</v>
      </c>
      <c r="AA7" s="133">
        <f>'Tab1'!AC34</f>
        <v>1.6304587152267569</v>
      </c>
      <c r="AB7" s="158">
        <f>'Tab1'!AD34</f>
        <v>3.0002742026212559</v>
      </c>
      <c r="AC7" s="158">
        <f>'Tab1'!AE34</f>
        <v>4.7978280686817643</v>
      </c>
    </row>
    <row r="8" spans="1:29" ht="13.15" customHeight="1" x14ac:dyDescent="0.45">
      <c r="B8" s="124" t="s">
        <v>421</v>
      </c>
      <c r="C8" s="125"/>
      <c r="D8" s="133">
        <f>'Tab1'!F11</f>
        <v>2086.1879762840849</v>
      </c>
      <c r="E8" s="133">
        <f>'Tab1'!G11</f>
        <v>2108.1601148677769</v>
      </c>
      <c r="F8" s="133">
        <f>'Tab1'!H11</f>
        <v>2336.6204194596521</v>
      </c>
      <c r="G8" s="133">
        <f>'Tab1'!I11</f>
        <v>2512.8721515159273</v>
      </c>
      <c r="H8" s="133">
        <f>'Tab1'!J11</f>
        <v>2749.1592431882596</v>
      </c>
      <c r="I8" s="133">
        <f>'Tab1'!K11</f>
        <v>2874.8827044618183</v>
      </c>
      <c r="J8" s="133">
        <f>'Tab1'!L11</f>
        <v>3240.7161126004762</v>
      </c>
      <c r="K8" s="133">
        <f>'Tab1'!M11</f>
        <v>3420.5398917565685</v>
      </c>
      <c r="L8" s="133">
        <f>'Tab1'!N11</f>
        <v>3649.9280738224074</v>
      </c>
      <c r="M8" s="133">
        <f>'Tab1'!O11</f>
        <v>4215.3406160630393</v>
      </c>
      <c r="N8" s="133">
        <f>'Tab1'!P11</f>
        <v>4444.6005823324767</v>
      </c>
      <c r="O8" s="133">
        <f>'Tab1'!Q11</f>
        <v>5002.1818386927725</v>
      </c>
      <c r="P8" s="133">
        <f>'Tab1'!R11</f>
        <v>5692.822881083036</v>
      </c>
      <c r="Q8" s="133">
        <f>'Tab1'!S11</f>
        <v>6413.1058999404831</v>
      </c>
      <c r="R8" s="133">
        <f>'Tab1'!T11</f>
        <v>6640.1349549130719</v>
      </c>
      <c r="S8" s="133">
        <f>'Tab1'!U11</f>
        <v>6884.4663902304201</v>
      </c>
      <c r="T8" s="133">
        <f>'Tab1'!V11</f>
        <v>6995.3110000000006</v>
      </c>
      <c r="U8" s="133">
        <f>'Tab1'!W11</f>
        <v>7605.1229999999996</v>
      </c>
      <c r="V8" s="133">
        <f>'Tab1'!X11</f>
        <v>8191.2990000000009</v>
      </c>
      <c r="W8" s="133">
        <f>'Tab1'!Y11</f>
        <v>8826.0810000000001</v>
      </c>
      <c r="X8" s="133">
        <f>'Tab1'!Z11</f>
        <v>9393.8019999999997</v>
      </c>
      <c r="Y8" s="133">
        <f>'Tab1'!AA11</f>
        <v>10202.268</v>
      </c>
      <c r="Z8" s="133">
        <f>'Tab1'!AB11</f>
        <v>10922.877</v>
      </c>
      <c r="AA8" s="133">
        <f>'Tab1'!AC11</f>
        <v>11615.915999999999</v>
      </c>
      <c r="AB8" s="158">
        <f>'Tab1'!AD11</f>
        <v>12199.703518294236</v>
      </c>
      <c r="AC8" s="158">
        <f>'Tab1'!AE11</f>
        <v>14021.571213892617</v>
      </c>
    </row>
    <row r="9" spans="1:29" ht="13.15" customHeight="1" x14ac:dyDescent="0.45">
      <c r="B9" s="124" t="s">
        <v>426</v>
      </c>
      <c r="C9" s="125"/>
      <c r="D9" s="133"/>
      <c r="E9" s="133">
        <f>(E8/D8-1)*100</f>
        <v>1.0532195005182876</v>
      </c>
      <c r="F9" s="133">
        <f t="shared" ref="F9:AC9" si="1">(F8/E8-1)*100</f>
        <v>10.836952230556939</v>
      </c>
      <c r="G9" s="133">
        <f t="shared" si="1"/>
        <v>7.543019421915087</v>
      </c>
      <c r="H9" s="133">
        <f t="shared" si="1"/>
        <v>9.4030685775155156</v>
      </c>
      <c r="I9" s="133">
        <f t="shared" si="1"/>
        <v>4.573160379307617</v>
      </c>
      <c r="J9" s="133">
        <f t="shared" si="1"/>
        <v>12.725159449840673</v>
      </c>
      <c r="K9" s="133">
        <f t="shared" si="1"/>
        <v>5.5488902115463201</v>
      </c>
      <c r="L9" s="133">
        <f t="shared" si="1"/>
        <v>6.7061981244147972</v>
      </c>
      <c r="M9" s="133">
        <f t="shared" si="1"/>
        <v>15.491059845694455</v>
      </c>
      <c r="N9" s="133">
        <f t="shared" si="1"/>
        <v>5.4387056029544967</v>
      </c>
      <c r="O9" s="133">
        <f t="shared" si="1"/>
        <v>12.545137544568362</v>
      </c>
      <c r="P9" s="133">
        <f t="shared" si="1"/>
        <v>13.806796007454803</v>
      </c>
      <c r="Q9" s="133">
        <f t="shared" si="1"/>
        <v>12.652475474881042</v>
      </c>
      <c r="R9" s="133">
        <f t="shared" si="1"/>
        <v>3.540079619996539</v>
      </c>
      <c r="S9" s="133">
        <f t="shared" si="1"/>
        <v>3.6796155044494405</v>
      </c>
      <c r="T9" s="133">
        <f t="shared" si="1"/>
        <v>1.6100682825160861</v>
      </c>
      <c r="U9" s="133">
        <f t="shared" si="1"/>
        <v>8.7174394390756795</v>
      </c>
      <c r="V9" s="133">
        <f t="shared" si="1"/>
        <v>7.7076465429947838</v>
      </c>
      <c r="W9" s="133">
        <f t="shared" si="1"/>
        <v>7.7494668428047753</v>
      </c>
      <c r="X9" s="133">
        <f t="shared" si="1"/>
        <v>6.4323112375696434</v>
      </c>
      <c r="Y9" s="133">
        <f t="shared" si="1"/>
        <v>8.6063768429438969</v>
      </c>
      <c r="Z9" s="133">
        <f t="shared" si="1"/>
        <v>7.0632235891078476</v>
      </c>
      <c r="AA9" s="133">
        <f t="shared" si="1"/>
        <v>6.3448393678698256</v>
      </c>
      <c r="AB9" s="158">
        <f t="shared" si="1"/>
        <v>5.0257553368519226</v>
      </c>
      <c r="AC9" s="158">
        <f t="shared" si="1"/>
        <v>14.933704682793092</v>
      </c>
    </row>
    <row r="10" spans="1:29" ht="13.15" customHeight="1" x14ac:dyDescent="0.45">
      <c r="B10" s="126" t="s">
        <v>423</v>
      </c>
      <c r="C10" s="127"/>
      <c r="D10" s="133">
        <f>'Tab1'!F46</f>
        <v>70.388092616909702</v>
      </c>
      <c r="E10" s="133">
        <f>'Tab1'!G46</f>
        <v>69.811069907973248</v>
      </c>
      <c r="F10" s="133">
        <f>'Tab1'!H46</f>
        <v>72.576672383277014</v>
      </c>
      <c r="G10" s="133">
        <f>'Tab1'!I46</f>
        <v>74.795331166525713</v>
      </c>
      <c r="H10" s="133">
        <f>'Tab1'!J46</f>
        <v>75.905838998436366</v>
      </c>
      <c r="I10" s="133">
        <f>'Tab1'!K46</f>
        <v>75.974646570973476</v>
      </c>
      <c r="J10" s="133">
        <f>'Tab1'!L46</f>
        <v>78.815631411815019</v>
      </c>
      <c r="K10" s="133">
        <f>'Tab1'!M46</f>
        <v>78.293220265088507</v>
      </c>
      <c r="L10" s="133">
        <f>'Tab1'!N46</f>
        <v>80.244560703526531</v>
      </c>
      <c r="M10" s="133">
        <f>'Tab1'!O46</f>
        <v>87.594802324015063</v>
      </c>
      <c r="N10" s="133">
        <f>'Tab1'!P46</f>
        <v>89.70189956109293</v>
      </c>
      <c r="O10" s="133">
        <f>'Tab1'!Q46</f>
        <v>93.092289355407559</v>
      </c>
      <c r="P10" s="133">
        <f>'Tab1'!R46</f>
        <v>99.364852287646556</v>
      </c>
      <c r="Q10" s="133">
        <f>'Tab1'!S46</f>
        <v>105.15186077725018</v>
      </c>
      <c r="R10" s="133">
        <f>'Tab1'!T46</f>
        <v>102.91299766499688</v>
      </c>
      <c r="S10" s="133">
        <f>'Tab1'!U46</f>
        <v>102.27453888254827</v>
      </c>
      <c r="T10" s="133">
        <f>'Tab1'!V46</f>
        <v>100.00000000000003</v>
      </c>
      <c r="U10" s="133">
        <f>'Tab1'!W46</f>
        <v>102.60429919226559</v>
      </c>
      <c r="V10" s="133">
        <f>'Tab1'!X46</f>
        <v>104.0574810910646</v>
      </c>
      <c r="W10" s="133">
        <f>'Tab1'!Y46</f>
        <v>105.17502398460066</v>
      </c>
      <c r="X10" s="133">
        <f>'Tab1'!Z46</f>
        <v>105.71435411107912</v>
      </c>
      <c r="Y10" s="133">
        <f>'Tab1'!AA46</f>
        <v>112.54941692657606</v>
      </c>
      <c r="Z10" s="133">
        <f>'Tab1'!AB46</f>
        <v>112.67644369137579</v>
      </c>
      <c r="AA10" s="133">
        <f>'Tab1'!AC46</f>
        <v>117.90321972744286</v>
      </c>
      <c r="AB10" s="158">
        <f>'Tab1'!AD46</f>
        <v>120.22176449901505</v>
      </c>
      <c r="AC10" s="158">
        <f>'Tab1'!AE46</f>
        <v>131.84941932497344</v>
      </c>
    </row>
    <row r="11" spans="1:29" ht="13.15" customHeight="1" x14ac:dyDescent="0.45">
      <c r="B11" s="126" t="s">
        <v>424</v>
      </c>
      <c r="C11" s="127"/>
      <c r="D11" s="133" t="str">
        <f>'Tab1'!F58</f>
        <v/>
      </c>
      <c r="E11" s="133">
        <f>'Tab1'!G58</f>
        <v>-0.81977318532685528</v>
      </c>
      <c r="F11" s="133">
        <f>'Tab1'!H58</f>
        <v>3.9615529155325291</v>
      </c>
      <c r="G11" s="133">
        <f>'Tab1'!I58</f>
        <v>3.0569860953833405</v>
      </c>
      <c r="H11" s="133">
        <f>'Tab1'!J58</f>
        <v>1.4847288120674262</v>
      </c>
      <c r="I11" s="133">
        <f>'Tab1'!K58</f>
        <v>9.0648589680331071E-2</v>
      </c>
      <c r="J11" s="133">
        <f>'Tab1'!L58</f>
        <v>3.7393853990325132</v>
      </c>
      <c r="K11" s="133">
        <f>'Tab1'!M58</f>
        <v>-0.66282682428424611</v>
      </c>
      <c r="L11" s="133">
        <f>'Tab1'!N58</f>
        <v>2.4923491865976199</v>
      </c>
      <c r="M11" s="133">
        <f>'Tab1'!O58</f>
        <v>9.1598004351284512</v>
      </c>
      <c r="N11" s="133">
        <f>'Tab1'!P58</f>
        <v>2.4055048714918925</v>
      </c>
      <c r="O11" s="133">
        <f>'Tab1'!Q58</f>
        <v>3.7796187270321413</v>
      </c>
      <c r="P11" s="133">
        <f>'Tab1'!R58</f>
        <v>6.7380048075642573</v>
      </c>
      <c r="Q11" s="133">
        <f>'Tab1'!S58</f>
        <v>5.8239994891262858</v>
      </c>
      <c r="R11" s="133">
        <f>'Tab1'!T58</f>
        <v>-2.1291711774801825</v>
      </c>
      <c r="S11" s="133">
        <f>'Tab1'!U58</f>
        <v>-0.62038692578649801</v>
      </c>
      <c r="T11" s="133">
        <f>'Tab1'!V58</f>
        <v>-2.2239541799942142</v>
      </c>
      <c r="U11" s="133">
        <f>'Tab1'!W58</f>
        <v>2.6042991922655467</v>
      </c>
      <c r="V11" s="133">
        <f>'Tab1'!X58</f>
        <v>1.4162972801714302</v>
      </c>
      <c r="W11" s="133">
        <f>'Tab1'!Y58</f>
        <v>1.0739668900480615</v>
      </c>
      <c r="X11" s="133">
        <f>'Tab1'!Z58</f>
        <v>0.51279296742297031</v>
      </c>
      <c r="Y11" s="133">
        <f>'Tab1'!AA58</f>
        <v>6.4655957773861239</v>
      </c>
      <c r="Z11" s="133">
        <f>'Tab1'!AB58</f>
        <v>0.11286310339804206</v>
      </c>
      <c r="AA11" s="133">
        <f>'Tab1'!AC58</f>
        <v>4.6387477851034697</v>
      </c>
      <c r="AB11" s="158">
        <f>'Tab1'!AD58</f>
        <v>1.9664813029974804</v>
      </c>
      <c r="AC11" s="158">
        <f>'Tab1'!AE58</f>
        <v>9.6718384349230302</v>
      </c>
    </row>
    <row r="12" spans="1:29" ht="13.15" customHeight="1" x14ac:dyDescent="0.45">
      <c r="B12" s="90" t="s">
        <v>247</v>
      </c>
      <c r="C12" s="69"/>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59"/>
      <c r="AC12" s="159"/>
    </row>
    <row r="13" spans="1:29" ht="13.15" customHeight="1" x14ac:dyDescent="0.45">
      <c r="B13" s="91" t="s">
        <v>248</v>
      </c>
      <c r="C13" s="72"/>
      <c r="D13" s="135">
        <f>'Tab4'!D38</f>
        <v>1954.0949007874983</v>
      </c>
      <c r="E13" s="135">
        <f>'Tab4'!E38</f>
        <v>1992.799977867875</v>
      </c>
      <c r="F13" s="135">
        <f>'Tab4'!F38</f>
        <v>2195.3149744186967</v>
      </c>
      <c r="G13" s="135">
        <f>'Tab4'!G38</f>
        <v>2352.196524809121</v>
      </c>
      <c r="H13" s="135">
        <f>'Tab4'!H38</f>
        <v>2570.4783828608697</v>
      </c>
      <c r="I13" s="135">
        <f>'Tab4'!I38</f>
        <v>2659.7911840948864</v>
      </c>
      <c r="J13" s="135">
        <f>'Tab4'!J38</f>
        <v>2964.8093397754701</v>
      </c>
      <c r="K13" s="135">
        <f>'Tab4'!K38</f>
        <v>3176.7018205340146</v>
      </c>
      <c r="L13" s="135">
        <f>'Tab4'!L38</f>
        <v>3378.6200121102597</v>
      </c>
      <c r="M13" s="135">
        <f>'Tab4'!M38</f>
        <v>3917.2973202944477</v>
      </c>
      <c r="N13" s="135">
        <f>'Tab4'!N38</f>
        <v>4091.275215047287</v>
      </c>
      <c r="O13" s="135">
        <f>'Tab4'!O38</f>
        <v>4617.9974416829664</v>
      </c>
      <c r="P13" s="135">
        <f>'Tab4'!P38</f>
        <v>5236.174701136084</v>
      </c>
      <c r="Q13" s="135">
        <f>'Tab4'!Q38</f>
        <v>5832.2283442818871</v>
      </c>
      <c r="R13" s="135">
        <f>'Tab4'!R38</f>
        <v>5929.359730692433</v>
      </c>
      <c r="S13" s="135">
        <f>'Tab4'!S38</f>
        <v>6273.0735317614235</v>
      </c>
      <c r="T13" s="135">
        <f>'Tab4'!T38</f>
        <v>6370.3289999999997</v>
      </c>
      <c r="U13" s="135">
        <f>'Tab4'!U38</f>
        <v>6875.1880000000001</v>
      </c>
      <c r="V13" s="135">
        <f>'Tab4'!V38</f>
        <v>7347.0879999999997</v>
      </c>
      <c r="W13" s="135">
        <f>'Tab4'!W38</f>
        <v>7955.6289999999999</v>
      </c>
      <c r="X13" s="135">
        <f>'Tab4'!X38</f>
        <v>8544.8549999999996</v>
      </c>
      <c r="Y13" s="135">
        <f>'Tab4'!Y38</f>
        <v>9420.5759999999991</v>
      </c>
      <c r="Z13" s="135">
        <f>'Tab4'!Z38</f>
        <v>9959.4689999999991</v>
      </c>
      <c r="AA13" s="135">
        <f>'Tab4'!AA38</f>
        <v>10836.884</v>
      </c>
      <c r="AB13" s="160">
        <f>'Tab4'!AB38</f>
        <v>11264.698046032485</v>
      </c>
      <c r="AC13" s="160">
        <f>'Tab4'!AC38</f>
        <v>12814.910595326864</v>
      </c>
    </row>
    <row r="14" spans="1:29" ht="13.15" customHeight="1" x14ac:dyDescent="0.45">
      <c r="B14" s="124" t="s">
        <v>249</v>
      </c>
      <c r="C14" s="125"/>
      <c r="D14" s="133">
        <f>'Tab4'!D7</f>
        <v>568.53392746886084</v>
      </c>
      <c r="E14" s="133">
        <f>'Tab4'!E7</f>
        <v>525.22777974193457</v>
      </c>
      <c r="F14" s="133">
        <f>'Tab4'!F7</f>
        <v>629.02827448905612</v>
      </c>
      <c r="G14" s="133">
        <f>'Tab4'!G7</f>
        <v>662.70591342982891</v>
      </c>
      <c r="H14" s="133">
        <f>'Tab4'!H7</f>
        <v>713.70859403743441</v>
      </c>
      <c r="I14" s="133">
        <f>'Tab4'!I7</f>
        <v>672.18893012640353</v>
      </c>
      <c r="J14" s="133">
        <f>'Tab4'!J7</f>
        <v>867.56948642214377</v>
      </c>
      <c r="K14" s="133">
        <f>'Tab4'!K7</f>
        <v>862.9671940061229</v>
      </c>
      <c r="L14" s="133">
        <f>'Tab4'!L7</f>
        <v>797.12558202102969</v>
      </c>
      <c r="M14" s="133">
        <f>'Tab4'!M7</f>
        <v>1151.389949234403</v>
      </c>
      <c r="N14" s="133">
        <f>'Tab4'!N7</f>
        <v>1031.3627705898873</v>
      </c>
      <c r="O14" s="133">
        <f>'Tab4'!O7</f>
        <v>1207.6961009042391</v>
      </c>
      <c r="P14" s="133">
        <f>'Tab4'!P7</f>
        <v>1311.8342055925827</v>
      </c>
      <c r="Q14" s="133">
        <f>'Tab4'!Q7</f>
        <v>1523.4977593785186</v>
      </c>
      <c r="R14" s="133">
        <f>'Tab4'!R7</f>
        <v>1569.8004661582297</v>
      </c>
      <c r="S14" s="133">
        <f>'Tab4'!S7</f>
        <v>1631.1898231030789</v>
      </c>
      <c r="T14" s="133">
        <f>'Tab4'!T7</f>
        <v>1584.193</v>
      </c>
      <c r="U14" s="133">
        <f>'Tab4'!U7</f>
        <v>1651.431</v>
      </c>
      <c r="V14" s="133">
        <f>'Tab4'!V7</f>
        <v>1686.2270000000001</v>
      </c>
      <c r="W14" s="133">
        <f>'Tab4'!W7</f>
        <v>1853.2539999999999</v>
      </c>
      <c r="X14" s="133">
        <f>'Tab4'!X7</f>
        <v>1711.6</v>
      </c>
      <c r="Y14" s="133">
        <f>'Tab4'!Y7</f>
        <v>1827.7529999999999</v>
      </c>
      <c r="Z14" s="133">
        <f>'Tab4'!Z7</f>
        <v>1888.5889999999999</v>
      </c>
      <c r="AA14" s="133">
        <f>'Tab4'!AA7</f>
        <v>2396.3319999999999</v>
      </c>
      <c r="AB14" s="158">
        <f>'Tab4'!AB7</f>
        <v>2318.7438884773896</v>
      </c>
      <c r="AC14" s="158">
        <f>'Tab4'!AC7</f>
        <v>2935.0814904347617</v>
      </c>
    </row>
    <row r="15" spans="1:29" ht="13.15" customHeight="1" x14ac:dyDescent="0.45">
      <c r="B15" s="124" t="s">
        <v>250</v>
      </c>
      <c r="C15" s="125"/>
      <c r="D15" s="133">
        <f>'Tab4'!D14</f>
        <v>468.65457191519795</v>
      </c>
      <c r="E15" s="133">
        <f>'Tab4'!E14</f>
        <v>461.07052420556869</v>
      </c>
      <c r="F15" s="133">
        <f>'Tab4'!F14</f>
        <v>482.25332774840422</v>
      </c>
      <c r="G15" s="133">
        <f>'Tab4'!G14</f>
        <v>518.50137858710559</v>
      </c>
      <c r="H15" s="133">
        <f>'Tab4'!H14</f>
        <v>621.9993128535117</v>
      </c>
      <c r="I15" s="133">
        <f>'Tab4'!I14</f>
        <v>651.42472367503899</v>
      </c>
      <c r="J15" s="133">
        <f>'Tab4'!J14</f>
        <v>653.51738091891559</v>
      </c>
      <c r="K15" s="133">
        <f>'Tab4'!K14</f>
        <v>701.3424640946314</v>
      </c>
      <c r="L15" s="133">
        <f>'Tab4'!L14</f>
        <v>822.99798762642968</v>
      </c>
      <c r="M15" s="133">
        <f>'Tab4'!M14</f>
        <v>866.16497348816733</v>
      </c>
      <c r="N15" s="133">
        <f>'Tab4'!N14</f>
        <v>1020.29719803718</v>
      </c>
      <c r="O15" s="133">
        <f>'Tab4'!O14</f>
        <v>1303.3460918316039</v>
      </c>
      <c r="P15" s="133">
        <f>'Tab4'!P14</f>
        <v>1615.1831299809883</v>
      </c>
      <c r="Q15" s="133">
        <f>'Tab4'!Q14</f>
        <v>1723.0418932708449</v>
      </c>
      <c r="R15" s="133">
        <f>'Tab4'!R14</f>
        <v>1599.9904234617384</v>
      </c>
      <c r="S15" s="133">
        <f>'Tab4'!S14</f>
        <v>1716.2657506533192</v>
      </c>
      <c r="T15" s="133">
        <f>'Tab4'!T14</f>
        <v>1704.154</v>
      </c>
      <c r="U15" s="133">
        <f>'Tab4'!U14</f>
        <v>1892.27</v>
      </c>
      <c r="V15" s="133">
        <f>'Tab4'!V14</f>
        <v>2059.3119999999999</v>
      </c>
      <c r="W15" s="133">
        <f>'Tab4'!W14</f>
        <v>2258.5450000000001</v>
      </c>
      <c r="X15" s="133">
        <f>'Tab4'!X14</f>
        <v>2576.3359999999998</v>
      </c>
      <c r="Y15" s="133">
        <f>'Tab4'!Y14</f>
        <v>3006.5549999999998</v>
      </c>
      <c r="Z15" s="133">
        <f>'Tab4'!Z14</f>
        <v>3116.3649999999998</v>
      </c>
      <c r="AA15" s="133">
        <f>'Tab4'!AA14</f>
        <v>3025.2460000000001</v>
      </c>
      <c r="AB15" s="158">
        <f>'Tab4'!AB14</f>
        <v>3141.9046559347366</v>
      </c>
      <c r="AC15" s="158">
        <f>'Tab4'!AC14</f>
        <v>3717.7505366129358</v>
      </c>
    </row>
    <row r="16" spans="1:29" ht="13.15" customHeight="1" x14ac:dyDescent="0.45">
      <c r="B16" s="124" t="s">
        <v>251</v>
      </c>
      <c r="C16" s="125"/>
      <c r="D16" s="133">
        <f>'Tab4'!D26</f>
        <v>916.90640140343953</v>
      </c>
      <c r="E16" s="133">
        <f>'Tab4'!E26</f>
        <v>1006.5016739203718</v>
      </c>
      <c r="F16" s="133">
        <f>'Tab4'!F26</f>
        <v>1084.033372181236</v>
      </c>
      <c r="G16" s="133">
        <f>'Tab4'!G26</f>
        <v>1170.9892327921868</v>
      </c>
      <c r="H16" s="133">
        <f>'Tab4'!H26</f>
        <v>1234.7704759699238</v>
      </c>
      <c r="I16" s="133">
        <f>'Tab4'!I26</f>
        <v>1336.1775302934439</v>
      </c>
      <c r="J16" s="133">
        <f>'Tab4'!J26</f>
        <v>1443.7224724344105</v>
      </c>
      <c r="K16" s="133">
        <f>'Tab4'!K26</f>
        <v>1612.3921624332602</v>
      </c>
      <c r="L16" s="133">
        <f>'Tab4'!L26</f>
        <v>1758.4964424628004</v>
      </c>
      <c r="M16" s="133">
        <f>'Tab4'!M26</f>
        <v>1899.7423975718775</v>
      </c>
      <c r="N16" s="133">
        <f>'Tab4'!N26</f>
        <v>2039.6152464202198</v>
      </c>
      <c r="O16" s="133">
        <f>'Tab4'!O26</f>
        <v>2106.955248947123</v>
      </c>
      <c r="P16" s="133">
        <f>'Tab4'!P26</f>
        <v>2309.1573655625125</v>
      </c>
      <c r="Q16" s="133">
        <f>'Tab4'!Q26</f>
        <v>2585.6886916325238</v>
      </c>
      <c r="R16" s="133">
        <f>'Tab4'!R26</f>
        <v>2759.5688410724651</v>
      </c>
      <c r="S16" s="133">
        <f>'Tab4'!S26</f>
        <v>2925.6179580050257</v>
      </c>
      <c r="T16" s="133">
        <f>'Tab4'!T26</f>
        <v>3081.982</v>
      </c>
      <c r="U16" s="133">
        <f>'Tab4'!U26</f>
        <v>3331.4870000000001</v>
      </c>
      <c r="V16" s="133">
        <f>'Tab4'!V26</f>
        <v>3601.549</v>
      </c>
      <c r="W16" s="133">
        <f>'Tab4'!W26</f>
        <v>3843.83</v>
      </c>
      <c r="X16" s="133">
        <f>'Tab4'!X26</f>
        <v>4256.9189999999999</v>
      </c>
      <c r="Y16" s="133">
        <f>'Tab4'!Y26</f>
        <v>4586.268</v>
      </c>
      <c r="Z16" s="133">
        <f>'Tab4'!Z26</f>
        <v>4954.5150000000003</v>
      </c>
      <c r="AA16" s="133">
        <f>'Tab4'!AA26</f>
        <v>5415.3059999999996</v>
      </c>
      <c r="AB16" s="158">
        <f>'Tab4'!AB26</f>
        <v>5804.0495016203595</v>
      </c>
      <c r="AC16" s="158">
        <f>'Tab4'!AC26</f>
        <v>6162.0785682791675</v>
      </c>
    </row>
    <row r="17" spans="2:29" ht="13.15" customHeight="1" x14ac:dyDescent="0.45">
      <c r="B17" s="126" t="s">
        <v>16</v>
      </c>
      <c r="C17" s="125"/>
      <c r="D17" s="133">
        <f>'Tab4'!D39</f>
        <v>132.09307549658587</v>
      </c>
      <c r="E17" s="133">
        <f>'Tab4'!E39</f>
        <v>115.36013699990305</v>
      </c>
      <c r="F17" s="133">
        <f>'Tab4'!F39</f>
        <v>141.30544504095479</v>
      </c>
      <c r="G17" s="133">
        <f>'Tab4'!G39</f>
        <v>160.67562670680556</v>
      </c>
      <c r="H17" s="133">
        <f>'Tab4'!H39</f>
        <v>178.68086032739086</v>
      </c>
      <c r="I17" s="133">
        <f>'Tab4'!I39</f>
        <v>215.09152036693189</v>
      </c>
      <c r="J17" s="133">
        <f>'Tab4'!J39</f>
        <v>275.90677282500792</v>
      </c>
      <c r="K17" s="133">
        <f>'Tab4'!K39</f>
        <v>243.83807122255439</v>
      </c>
      <c r="L17" s="133">
        <f>'Tab4'!L39</f>
        <v>271.30806171214675</v>
      </c>
      <c r="M17" s="133">
        <f>'Tab4'!M39</f>
        <v>298.04329576859124</v>
      </c>
      <c r="N17" s="133">
        <f>'Tab4'!N39</f>
        <v>353.32536728518846</v>
      </c>
      <c r="O17" s="133">
        <f>'Tab4'!O39</f>
        <v>384.18439700980673</v>
      </c>
      <c r="P17" s="133">
        <f>'Tab4'!P39</f>
        <v>456.64817994695227</v>
      </c>
      <c r="Q17" s="133">
        <f>'Tab4'!Q39</f>
        <v>580.87755565859561</v>
      </c>
      <c r="R17" s="133">
        <f>'Tab4'!R39</f>
        <v>710.77522422064101</v>
      </c>
      <c r="S17" s="133">
        <f>'Tab4'!S39</f>
        <v>611.39285846899304</v>
      </c>
      <c r="T17" s="133">
        <f>'Tab4'!T39</f>
        <v>624.98199999999997</v>
      </c>
      <c r="U17" s="133">
        <f>'Tab4'!U39</f>
        <v>729.93499999999995</v>
      </c>
      <c r="V17" s="133">
        <f>'Tab4'!V39</f>
        <v>844.21100000000001</v>
      </c>
      <c r="W17" s="133">
        <f>'Tab4'!W39</f>
        <v>870.452</v>
      </c>
      <c r="X17" s="133">
        <f>'Tab4'!X39</f>
        <v>848.947</v>
      </c>
      <c r="Y17" s="133">
        <f>'Tab4'!Y39</f>
        <v>781.69200000000001</v>
      </c>
      <c r="Z17" s="133">
        <f>'Tab4'!Z39</f>
        <v>963.40800000000002</v>
      </c>
      <c r="AA17" s="133">
        <f>'Tab4'!AA39</f>
        <v>779.03200000000004</v>
      </c>
      <c r="AB17" s="158">
        <f>'Tab4'!AB39</f>
        <v>935.00547226175172</v>
      </c>
      <c r="AC17" s="158">
        <f>'Tab4'!AC39</f>
        <v>1206.6606185657531</v>
      </c>
    </row>
    <row r="18" spans="2:29" ht="13.15" customHeight="1" x14ac:dyDescent="0.45">
      <c r="B18" s="90" t="s">
        <v>252</v>
      </c>
      <c r="C18" s="69"/>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row>
    <row r="19" spans="2:29" ht="13.15" customHeight="1" x14ac:dyDescent="0.45">
      <c r="B19" s="124" t="s">
        <v>253</v>
      </c>
      <c r="C19" s="125"/>
      <c r="D19" s="133">
        <f>'Tab2'!D7</f>
        <v>2112.2716508597105</v>
      </c>
      <c r="E19" s="133">
        <f>'Tab2'!E7</f>
        <v>2168.512689891938</v>
      </c>
      <c r="F19" s="133">
        <f>'Tab2'!F7</f>
        <v>2337.1837181697565</v>
      </c>
      <c r="G19" s="133">
        <f>'Tab2'!G7</f>
        <v>2516.1415667963402</v>
      </c>
      <c r="H19" s="133">
        <f>'Tab2'!H7</f>
        <v>2652.0614604992811</v>
      </c>
      <c r="I19" s="133">
        <f>'Tab2'!I7</f>
        <v>2823.1251903750672</v>
      </c>
      <c r="J19" s="133">
        <f>'Tab2'!J7</f>
        <v>3141.060244709638</v>
      </c>
      <c r="K19" s="133">
        <f>'Tab2'!K7</f>
        <v>3320.2431535359028</v>
      </c>
      <c r="L19" s="133">
        <f>'Tab2'!L7</f>
        <v>3461.2832960270512</v>
      </c>
      <c r="M19" s="133">
        <f>'Tab2'!M7</f>
        <v>3977.3720103599294</v>
      </c>
      <c r="N19" s="133">
        <f>'Tab2'!N7</f>
        <v>4121.3896585030434</v>
      </c>
      <c r="O19" s="133">
        <f>'Tab2'!O7</f>
        <v>4304.4328377421689</v>
      </c>
      <c r="P19" s="133">
        <f>'Tab2'!P7</f>
        <v>4724.0604248446789</v>
      </c>
      <c r="Q19" s="133">
        <f>'Tab2'!Q7</f>
        <v>5347.8533690439135</v>
      </c>
      <c r="R19" s="133">
        <f>'Tab2'!R7</f>
        <v>5721.9347952052267</v>
      </c>
      <c r="S19" s="133">
        <f>'Tab2'!S7</f>
        <v>5899.8021595522805</v>
      </c>
      <c r="T19" s="133">
        <f>'Tab2'!T7</f>
        <v>6118.6019999999999</v>
      </c>
      <c r="U19" s="133">
        <f>'Tab2'!U7</f>
        <v>6484.5610000000006</v>
      </c>
      <c r="V19" s="133">
        <f>'Tab2'!V7</f>
        <v>6905.4430000000002</v>
      </c>
      <c r="W19" s="133">
        <f>'Tab2'!W7</f>
        <v>7299.0550000000003</v>
      </c>
      <c r="X19" s="133">
        <f>'Tab2'!X7</f>
        <v>7715.6399999999994</v>
      </c>
      <c r="Y19" s="133">
        <f>'Tab2'!Y7</f>
        <v>8164.3170000000009</v>
      </c>
      <c r="Z19" s="133">
        <f>'Tab2'!Z7</f>
        <v>8882.2990000000009</v>
      </c>
      <c r="AA19" s="133">
        <f>'Tab2'!AA7</f>
        <v>10108.825000000001</v>
      </c>
      <c r="AB19" s="158">
        <f>'Tab2'!AB7</f>
        <v>10352.226985409157</v>
      </c>
      <c r="AC19" s="158">
        <f>'Tab2'!AC7</f>
        <v>11421.697993833965</v>
      </c>
    </row>
    <row r="20" spans="2:29" ht="13.15" customHeight="1" x14ac:dyDescent="0.45">
      <c r="B20" s="124" t="s">
        <v>427</v>
      </c>
      <c r="C20" s="125"/>
      <c r="D20" s="133">
        <v>356.55649379112276</v>
      </c>
      <c r="E20" s="133">
        <v>347.65518413415617</v>
      </c>
      <c r="F20" s="133">
        <v>319.28018703683574</v>
      </c>
      <c r="G20" s="133">
        <v>335.71001651531634</v>
      </c>
      <c r="H20" s="133">
        <v>395.8580060023387</v>
      </c>
      <c r="I20" s="133">
        <v>449.48569241465759</v>
      </c>
      <c r="J20" s="133">
        <v>500.2973978205639</v>
      </c>
      <c r="K20" s="133">
        <v>543.70145686366845</v>
      </c>
      <c r="L20" s="133">
        <v>663.67459596588549</v>
      </c>
      <c r="M20" s="133">
        <v>729.33386584851758</v>
      </c>
      <c r="N20" s="133">
        <v>835.21027645890683</v>
      </c>
      <c r="O20" s="133">
        <v>1006.5777597570465</v>
      </c>
      <c r="P20" s="133">
        <v>1201.9684054502184</v>
      </c>
      <c r="Q20" s="133">
        <v>1420.8270514939932</v>
      </c>
      <c r="R20" s="133">
        <v>1559.2751402149488</v>
      </c>
      <c r="S20" s="133">
        <v>1284.7282123147788</v>
      </c>
      <c r="T20" s="133">
        <v>1339.4069999999999</v>
      </c>
      <c r="U20" s="133">
        <v>1539.6690000000001</v>
      </c>
      <c r="V20" s="133">
        <v>1710.63</v>
      </c>
      <c r="W20" s="133">
        <v>1778.6579999999999</v>
      </c>
      <c r="X20" s="133">
        <v>1769.807</v>
      </c>
      <c r="Y20" s="133">
        <v>1811.606</v>
      </c>
      <c r="Z20" s="133">
        <v>1977.9079999999999</v>
      </c>
      <c r="AA20" s="133">
        <v>2107.8539999999998</v>
      </c>
      <c r="AB20" s="158">
        <v>2241.4802329487093</v>
      </c>
      <c r="AC20" s="158">
        <v>2406.7872244444052</v>
      </c>
    </row>
    <row r="21" spans="2:29" ht="13.15" customHeight="1" x14ac:dyDescent="0.45">
      <c r="B21" s="124" t="s">
        <v>428</v>
      </c>
      <c r="C21" s="125"/>
      <c r="D21" s="133">
        <f>'Tab2'!D13</f>
        <v>4.2810427295985019</v>
      </c>
      <c r="E21" s="133">
        <f>'Tab2'!E13</f>
        <v>-40.481518014107074</v>
      </c>
      <c r="F21" s="133">
        <f>'Tab2'!F13</f>
        <v>-2.7639714293903745</v>
      </c>
      <c r="G21" s="133">
        <f>'Tab2'!G13</f>
        <v>2.3136266768423761</v>
      </c>
      <c r="H21" s="133">
        <f>'Tab2'!H13</f>
        <v>29.142256440093931</v>
      </c>
      <c r="I21" s="133">
        <f>'Tab2'!I13</f>
        <v>-3.3584099519208412</v>
      </c>
      <c r="J21" s="133">
        <f>'Tab2'!J13</f>
        <v>68.888807699024937</v>
      </c>
      <c r="K21" s="133">
        <f>'Tab2'!K13</f>
        <v>7.8607933221871482</v>
      </c>
      <c r="L21" s="133">
        <f>'Tab2'!L13</f>
        <v>2.4768712764135761</v>
      </c>
      <c r="M21" s="133">
        <f>'Tab2'!M13</f>
        <v>144.58896766148334</v>
      </c>
      <c r="N21" s="133">
        <f>'Tab2'!N13</f>
        <v>53.266813984725793</v>
      </c>
      <c r="O21" s="133">
        <f>'Tab2'!O13</f>
        <v>93.423736064456449</v>
      </c>
      <c r="P21" s="133">
        <f>'Tab2'!P13</f>
        <v>57.483936667638126</v>
      </c>
      <c r="Q21" s="133">
        <f>'Tab2'!Q13</f>
        <v>160.19549054914981</v>
      </c>
      <c r="R21" s="133">
        <f>'Tab2'!R13</f>
        <v>15.095213919952428</v>
      </c>
      <c r="S21" s="133">
        <f>'Tab2'!S13</f>
        <v>41.374859379968633</v>
      </c>
      <c r="T21" s="133">
        <f>'Tab2'!T13</f>
        <v>17.152000000000001</v>
      </c>
      <c r="U21" s="133">
        <f>'Tab2'!U13</f>
        <v>40.777999999999999</v>
      </c>
      <c r="V21" s="133">
        <f>'Tab2'!V13</f>
        <v>95.302000000000007</v>
      </c>
      <c r="W21" s="133">
        <f>'Tab2'!W13</f>
        <v>138.62899999999999</v>
      </c>
      <c r="X21" s="133">
        <f>'Tab2'!X13</f>
        <v>84.513000000000005</v>
      </c>
      <c r="Y21" s="133">
        <f>'Tab2'!Y13</f>
        <v>-62.741999999999997</v>
      </c>
      <c r="Z21" s="133">
        <f>'Tab2'!Z13</f>
        <v>-286.12200000000001</v>
      </c>
      <c r="AA21" s="133">
        <f>'Tab2'!AA13</f>
        <v>-12.278</v>
      </c>
      <c r="AB21" s="158">
        <f>'Tab2'!AB13</f>
        <v>245.47655761694409</v>
      </c>
      <c r="AC21" s="158">
        <f>'Tab2'!AC13</f>
        <v>666.1212460463953</v>
      </c>
    </row>
    <row r="22" spans="2:29" ht="13.15" customHeight="1" x14ac:dyDescent="0.45">
      <c r="B22" s="124" t="s">
        <v>8</v>
      </c>
      <c r="C22" s="125"/>
      <c r="D22" s="133">
        <f>'Tab2'!D16</f>
        <v>174.28025838733586</v>
      </c>
      <c r="E22" s="133">
        <f>'Tab2'!E16</f>
        <v>186.4608063414052</v>
      </c>
      <c r="F22" s="133">
        <f>'Tab2'!F16</f>
        <v>211.32588470864766</v>
      </c>
      <c r="G22" s="133">
        <f>'Tab2'!G16</f>
        <v>222.77530410833648</v>
      </c>
      <c r="H22" s="133">
        <f>'Tab2'!H16</f>
        <v>253.4843492458732</v>
      </c>
      <c r="I22" s="133">
        <f>'Tab2'!I16</f>
        <v>312.83287128242006</v>
      </c>
      <c r="J22" s="133">
        <f>'Tab2'!J16</f>
        <v>318.94633703418259</v>
      </c>
      <c r="K22" s="133">
        <f>'Tab2'!K16</f>
        <v>374.78388695091866</v>
      </c>
      <c r="L22" s="133">
        <f>'Tab2'!L16</f>
        <v>377.71434758583621</v>
      </c>
      <c r="M22" s="133">
        <f>'Tab2'!M16</f>
        <v>427.82870550514878</v>
      </c>
      <c r="N22" s="133">
        <f>'Tab2'!N16</f>
        <v>612.86467919369193</v>
      </c>
      <c r="O22" s="133">
        <f>'Tab2'!O16</f>
        <v>1026.2400654830708</v>
      </c>
      <c r="P22" s="133">
        <f>'Tab2'!P16</f>
        <v>1491.2634473934929</v>
      </c>
      <c r="Q22" s="133">
        <f>'Tab2'!Q16</f>
        <v>1705.763385150321</v>
      </c>
      <c r="R22" s="133">
        <f>'Tab2'!R16</f>
        <v>1797.9483757760972</v>
      </c>
      <c r="S22" s="133">
        <f>'Tab2'!S16</f>
        <v>1854.12477420144</v>
      </c>
      <c r="T22" s="133">
        <f>'Tab2'!T16</f>
        <v>1826.3109999999999</v>
      </c>
      <c r="U22" s="133">
        <f>'Tab2'!U16</f>
        <v>1970.941</v>
      </c>
      <c r="V22" s="133">
        <f>'Tab2'!V16</f>
        <v>2166.7939999999999</v>
      </c>
      <c r="W22" s="133">
        <f>'Tab2'!W16</f>
        <v>2478.2669999999998</v>
      </c>
      <c r="X22" s="133">
        <f>'Tab2'!X16</f>
        <v>2748.41</v>
      </c>
      <c r="Y22" s="133">
        <f>'Tab2'!Y16</f>
        <v>3241.9609999999998</v>
      </c>
      <c r="Z22" s="133">
        <f>'Tab2'!Z16</f>
        <v>3582.384</v>
      </c>
      <c r="AA22" s="133">
        <f>'Tab2'!AA16</f>
        <v>3626.3270000000002</v>
      </c>
      <c r="AB22" s="158">
        <f>'Tab2'!AB16</f>
        <v>3530.619639124986</v>
      </c>
      <c r="AC22" s="158">
        <f>'Tab2'!AC16+'Tab2'!AC14</f>
        <v>4006.8146556107067</v>
      </c>
    </row>
    <row r="23" spans="2:29" ht="13.15" customHeight="1" x14ac:dyDescent="0.45">
      <c r="B23" s="124" t="s">
        <v>11</v>
      </c>
      <c r="C23" s="125"/>
      <c r="D23" s="133">
        <f>'Tab2'!D19</f>
        <v>561.20146948368563</v>
      </c>
      <c r="E23" s="133">
        <f>'Tab2'!E19</f>
        <v>553.98704748561136</v>
      </c>
      <c r="F23" s="133">
        <f>'Tab2'!F19</f>
        <v>528.40539902619946</v>
      </c>
      <c r="G23" s="133">
        <f>'Tab2'!G19</f>
        <v>564.06836258090789</v>
      </c>
      <c r="H23" s="133">
        <f>'Tab2'!H19</f>
        <v>581.38682899932473</v>
      </c>
      <c r="I23" s="133">
        <f>'Tab2'!I19</f>
        <v>707.20263965840661</v>
      </c>
      <c r="J23" s="133">
        <f>'Tab2'!J19</f>
        <v>788.47667466292978</v>
      </c>
      <c r="K23" s="133">
        <f>'Tab2'!K19</f>
        <v>826.04939891611116</v>
      </c>
      <c r="L23" s="133">
        <f>'Tab2'!L19</f>
        <v>855.22103703277912</v>
      </c>
      <c r="M23" s="133">
        <f>'Tab2'!M19</f>
        <v>1063.7829333120453</v>
      </c>
      <c r="N23" s="133">
        <f>'Tab2'!N19</f>
        <v>1178.130845807894</v>
      </c>
      <c r="O23" s="133">
        <f>'Tab2'!O19</f>
        <v>1428.4925603539807</v>
      </c>
      <c r="P23" s="133">
        <f>'Tab2'!P19</f>
        <v>1781.9533332729902</v>
      </c>
      <c r="Q23" s="133">
        <f>'Tab2'!Q19</f>
        <v>2221.5333962969034</v>
      </c>
      <c r="R23" s="133">
        <f>'Tab2'!R19</f>
        <v>2454.1185702031562</v>
      </c>
      <c r="S23" s="133">
        <f>'Tab2'!S19</f>
        <v>2195.5636152180455</v>
      </c>
      <c r="T23" s="133">
        <f>'Tab2'!T19</f>
        <v>2307.1610000000001</v>
      </c>
      <c r="U23" s="133">
        <f>'Tab2'!U19</f>
        <v>2431.9059999999999</v>
      </c>
      <c r="V23" s="133">
        <f>'Tab2'!V19</f>
        <v>2688.0889999999999</v>
      </c>
      <c r="W23" s="133">
        <f>'Tab2'!W19</f>
        <v>2869.9520000000002</v>
      </c>
      <c r="X23" s="133">
        <f>'Tab2'!X19</f>
        <v>2926.2629999999999</v>
      </c>
      <c r="Y23" s="133">
        <f>'Tab2'!Y19</f>
        <v>2954.8739999999998</v>
      </c>
      <c r="Z23" s="133">
        <f>'Tab2'!Z19</f>
        <v>3235.7150000000001</v>
      </c>
      <c r="AA23" s="133">
        <f>'Tab2'!AA19</f>
        <v>4216.835</v>
      </c>
      <c r="AB23" s="158">
        <f>'Tab2'!AB19</f>
        <v>4171.380774668286</v>
      </c>
      <c r="AC23" s="158">
        <f>'Tab2'!AC19</f>
        <v>4479.1493739981297</v>
      </c>
    </row>
    <row r="24" spans="2:29" ht="13.15" customHeight="1" x14ac:dyDescent="0.45">
      <c r="B24" s="90" t="s">
        <v>254</v>
      </c>
      <c r="C24" s="69"/>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59"/>
      <c r="AC24" s="159"/>
    </row>
    <row r="25" spans="2:29" ht="13.15" customHeight="1" x14ac:dyDescent="0.45">
      <c r="B25" s="124" t="s">
        <v>41</v>
      </c>
      <c r="C25" s="125"/>
      <c r="D25" s="133"/>
      <c r="E25" s="133"/>
      <c r="F25" s="133"/>
      <c r="G25" s="133"/>
      <c r="H25" s="133"/>
      <c r="I25" s="133"/>
      <c r="J25" s="133"/>
      <c r="K25" s="133"/>
      <c r="L25" s="133"/>
      <c r="M25" s="133"/>
      <c r="N25" s="133"/>
      <c r="O25" s="133"/>
      <c r="P25" s="133"/>
      <c r="Q25" s="133"/>
      <c r="R25" s="133"/>
      <c r="S25" s="133"/>
      <c r="T25" s="133">
        <f>'Tab3'!T7</f>
        <v>1480.9839999999999</v>
      </c>
      <c r="U25" s="133">
        <f>'Tab3'!U7</f>
        <v>1536.643</v>
      </c>
      <c r="V25" s="133">
        <f>'Tab3'!V7</f>
        <v>1695.318</v>
      </c>
      <c r="W25" s="133">
        <f>'Tab3'!W7</f>
        <v>1966.836</v>
      </c>
      <c r="X25" s="133">
        <f>'Tab3'!X7</f>
        <v>2240.0529999999999</v>
      </c>
      <c r="Y25" s="133">
        <f>'Tab3'!Y7</f>
        <v>2211.8180000000002</v>
      </c>
      <c r="Z25" s="133">
        <f>'Tab3'!Z7</f>
        <v>2354</v>
      </c>
      <c r="AA25" s="133">
        <f>'Tab3'!AA7</f>
        <v>2397.8040000000001</v>
      </c>
      <c r="AB25" s="158"/>
      <c r="AC25" s="158"/>
    </row>
    <row r="26" spans="2:29" ht="13.15" customHeight="1" x14ac:dyDescent="0.45">
      <c r="B26" s="124" t="s">
        <v>45</v>
      </c>
      <c r="C26" s="125"/>
      <c r="D26" s="133"/>
      <c r="E26" s="133"/>
      <c r="F26" s="133"/>
      <c r="G26" s="133"/>
      <c r="H26" s="133"/>
      <c r="I26" s="133"/>
      <c r="J26" s="133"/>
      <c r="K26" s="133"/>
      <c r="L26" s="133"/>
      <c r="M26" s="133"/>
      <c r="N26" s="133"/>
      <c r="O26" s="133"/>
      <c r="P26" s="133"/>
      <c r="Q26" s="133"/>
      <c r="R26" s="133"/>
      <c r="S26" s="133"/>
      <c r="T26" s="133">
        <f>'Tab3'!T8</f>
        <v>657.81899999999996</v>
      </c>
      <c r="U26" s="133">
        <f>'Tab3'!U8</f>
        <v>741.80600000000004</v>
      </c>
      <c r="V26" s="133">
        <f>'Tab3'!V8</f>
        <v>816.16300000000001</v>
      </c>
      <c r="W26" s="133">
        <f>'Tab3'!W8</f>
        <v>911.07500000000005</v>
      </c>
      <c r="X26" s="133">
        <f>'Tab3'!X8</f>
        <v>893.28599999999994</v>
      </c>
      <c r="Y26" s="133">
        <f>'Tab3'!Y8</f>
        <v>761.99599999999998</v>
      </c>
      <c r="Z26" s="133">
        <f>'Tab3'!Z8</f>
        <v>992.51400000000001</v>
      </c>
      <c r="AA26" s="133">
        <f>'Tab3'!AA8</f>
        <v>882.66399999999999</v>
      </c>
      <c r="AB26" s="158"/>
      <c r="AC26" s="158"/>
    </row>
    <row r="27" spans="2:29" ht="13.15" customHeight="1" x14ac:dyDescent="0.45">
      <c r="B27" s="124" t="s">
        <v>302</v>
      </c>
      <c r="C27" s="125"/>
      <c r="D27" s="133"/>
      <c r="E27" s="133"/>
      <c r="F27" s="133"/>
      <c r="G27" s="133"/>
      <c r="H27" s="133"/>
      <c r="I27" s="133"/>
      <c r="J27" s="133"/>
      <c r="K27" s="133"/>
      <c r="L27" s="133"/>
      <c r="M27" s="133"/>
      <c r="N27" s="133"/>
      <c r="O27" s="133"/>
      <c r="P27" s="133"/>
      <c r="Q27" s="133"/>
      <c r="R27" s="133"/>
      <c r="S27" s="133"/>
      <c r="T27" s="133">
        <f>'Tab3'!T9</f>
        <v>4856.5079999999998</v>
      </c>
      <c r="U27" s="133">
        <f>'Tab3'!U9</f>
        <v>5326.674</v>
      </c>
      <c r="V27" s="133">
        <f>'Tab3'!V9</f>
        <v>5679.8180000000002</v>
      </c>
      <c r="W27" s="133">
        <f>'Tab3'!W9</f>
        <v>5948.17</v>
      </c>
      <c r="X27" s="133">
        <f>'Tab3'!X9</f>
        <v>6260.4629999999997</v>
      </c>
      <c r="Y27" s="133">
        <f>'Tab3'!Y9</f>
        <v>7228.4539999999997</v>
      </c>
      <c r="Z27" s="133">
        <f>'Tab3'!Z9</f>
        <v>7576.3630000000003</v>
      </c>
      <c r="AA27" s="133">
        <f>'Tab3'!AA9</f>
        <v>8335.4480000000003</v>
      </c>
      <c r="AB27" s="158"/>
      <c r="AC27" s="158"/>
    </row>
    <row r="28" spans="2:29" ht="13.15" customHeight="1" x14ac:dyDescent="0.45">
      <c r="B28" s="90" t="s">
        <v>261</v>
      </c>
      <c r="C28" s="69"/>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59"/>
      <c r="AC28" s="159"/>
    </row>
    <row r="29" spans="2:29" s="74" customFormat="1" ht="13.15" customHeight="1" x14ac:dyDescent="0.45">
      <c r="B29" s="91" t="s">
        <v>438</v>
      </c>
      <c r="C29" s="36"/>
      <c r="D29" s="136">
        <f>'Tab1'!F11</f>
        <v>2086.1879762840849</v>
      </c>
      <c r="E29" s="136">
        <f>'Tab1'!G11</f>
        <v>2108.1601148677769</v>
      </c>
      <c r="F29" s="136">
        <f>'Tab1'!H11</f>
        <v>2336.6204194596521</v>
      </c>
      <c r="G29" s="136">
        <f>'Tab1'!I11</f>
        <v>2512.8721515159273</v>
      </c>
      <c r="H29" s="136">
        <f>'Tab1'!J11</f>
        <v>2749.1592431882596</v>
      </c>
      <c r="I29" s="136">
        <f>'Tab1'!K11</f>
        <v>2874.8827044618183</v>
      </c>
      <c r="J29" s="136">
        <f>'Tab1'!L11</f>
        <v>3240.7161126004762</v>
      </c>
      <c r="K29" s="136">
        <f>'Tab1'!M11</f>
        <v>3420.5398917565685</v>
      </c>
      <c r="L29" s="136">
        <f>'Tab1'!N11</f>
        <v>3649.9280738224074</v>
      </c>
      <c r="M29" s="136">
        <f>'Tab1'!O11</f>
        <v>4215.3406160630393</v>
      </c>
      <c r="N29" s="136">
        <f>'Tab1'!P11</f>
        <v>4444.6005823324767</v>
      </c>
      <c r="O29" s="136">
        <f>'Tab1'!Q11</f>
        <v>5002.1818386927725</v>
      </c>
      <c r="P29" s="136">
        <f>'Tab1'!R11</f>
        <v>5692.822881083036</v>
      </c>
      <c r="Q29" s="136">
        <f>'Tab1'!S11</f>
        <v>6413.1058999404831</v>
      </c>
      <c r="R29" s="136">
        <f>'Tab1'!T11</f>
        <v>6640.1349549130719</v>
      </c>
      <c r="S29" s="136">
        <f>'Tab1'!U11</f>
        <v>6884.4663902304201</v>
      </c>
      <c r="T29" s="136">
        <f>'Tab1'!V11</f>
        <v>6995.3110000000006</v>
      </c>
      <c r="U29" s="136">
        <f>'Tab1'!W11</f>
        <v>7605.1229999999996</v>
      </c>
      <c r="V29" s="136">
        <f>'Tab1'!X11</f>
        <v>8191.2990000000009</v>
      </c>
      <c r="W29" s="136">
        <f>'Tab1'!Y11</f>
        <v>8826.0810000000001</v>
      </c>
      <c r="X29" s="136">
        <f>'Tab1'!Z11</f>
        <v>9393.8019999999997</v>
      </c>
      <c r="Y29" s="136">
        <f>'Tab1'!AA11</f>
        <v>10202.268</v>
      </c>
      <c r="Z29" s="136">
        <f>'Tab1'!AB11</f>
        <v>10922.877</v>
      </c>
      <c r="AA29" s="136">
        <f>'Tab1'!AC11</f>
        <v>11615.915999999999</v>
      </c>
      <c r="AB29" s="161">
        <f>'Tab1'!AD11</f>
        <v>12199.703518294236</v>
      </c>
      <c r="AC29" s="161">
        <f>'Tab1'!AE11</f>
        <v>14021.571213892617</v>
      </c>
    </row>
    <row r="30" spans="2:29" ht="13.15" customHeight="1" x14ac:dyDescent="0.45">
      <c r="B30" s="128" t="s">
        <v>263</v>
      </c>
      <c r="C30" s="125"/>
      <c r="D30" s="133"/>
      <c r="E30" s="133"/>
      <c r="F30" s="133"/>
      <c r="G30" s="133"/>
      <c r="H30" s="133"/>
      <c r="I30" s="133"/>
      <c r="J30" s="133"/>
      <c r="K30" s="133"/>
      <c r="L30" s="133"/>
      <c r="M30" s="133"/>
      <c r="N30" s="133"/>
      <c r="O30" s="133"/>
      <c r="P30" s="133"/>
      <c r="Q30" s="133"/>
      <c r="R30" s="133"/>
      <c r="S30" s="133"/>
      <c r="T30" s="133">
        <f>'Tab9'!T8/1000</f>
        <v>-318.68299999999999</v>
      </c>
      <c r="U30" s="133">
        <f>'Tab9'!U8/1000</f>
        <v>-338.75400000000002</v>
      </c>
      <c r="V30" s="133">
        <f>'Tab9'!V8/1000</f>
        <v>-307.52800000000002</v>
      </c>
      <c r="W30" s="133">
        <f>'Tab9'!W8/1000</f>
        <v>-278.90600000000001</v>
      </c>
      <c r="X30" s="133">
        <f>'Tab9'!X8/1000</f>
        <v>-392.35300000000001</v>
      </c>
      <c r="Y30" s="133">
        <f>'Tab9'!Y8/1000</f>
        <v>-446.38200000000001</v>
      </c>
      <c r="Z30" s="133">
        <f>'Tab9'!Z8/1000</f>
        <v>-639.58299999999997</v>
      </c>
      <c r="AA30" s="133">
        <f>'Tab9'!AA8/1000</f>
        <v>-752.99099999999999</v>
      </c>
      <c r="AB30" s="158"/>
      <c r="AC30" s="158"/>
    </row>
    <row r="31" spans="2:29" ht="13.15" customHeight="1" x14ac:dyDescent="0.45">
      <c r="B31" s="129" t="s">
        <v>264</v>
      </c>
      <c r="C31" s="125"/>
      <c r="D31" s="137"/>
      <c r="E31" s="137"/>
      <c r="F31" s="137"/>
      <c r="G31" s="137"/>
      <c r="H31" s="137"/>
      <c r="I31" s="137"/>
      <c r="J31" s="137"/>
      <c r="K31" s="137"/>
      <c r="L31" s="137"/>
      <c r="M31" s="137"/>
      <c r="N31" s="137"/>
      <c r="O31" s="137"/>
      <c r="P31" s="137"/>
      <c r="Q31" s="137"/>
      <c r="R31" s="137"/>
      <c r="S31" s="137"/>
      <c r="T31" s="135">
        <f>'Tab9'!T9/1000</f>
        <v>6676.6279999999997</v>
      </c>
      <c r="U31" s="135">
        <f>'Tab9'!U9/1000</f>
        <v>7266.3689999999997</v>
      </c>
      <c r="V31" s="135">
        <f>'Tab9'!V9/1000</f>
        <v>7883.7709999999997</v>
      </c>
      <c r="W31" s="135">
        <f>'Tab9'!W9/1000</f>
        <v>8547.1749999999993</v>
      </c>
      <c r="X31" s="135">
        <f>'Tab9'!X9/1000</f>
        <v>9001.4500000000007</v>
      </c>
      <c r="Y31" s="135">
        <f>'Tab9'!Y9/1000</f>
        <v>9755.8860000000004</v>
      </c>
      <c r="Z31" s="135">
        <f>'Tab9'!Z9/1000</f>
        <v>10283.294</v>
      </c>
      <c r="AA31" s="135">
        <f>'Tab9'!AA9/1000</f>
        <v>10862.924999999999</v>
      </c>
      <c r="AB31" s="160"/>
      <c r="AC31" s="160"/>
    </row>
    <row r="32" spans="2:29" ht="13.15" customHeight="1" x14ac:dyDescent="0.45">
      <c r="B32" s="128" t="s">
        <v>265</v>
      </c>
      <c r="C32" s="125"/>
      <c r="D32" s="133"/>
      <c r="E32" s="133"/>
      <c r="F32" s="133"/>
      <c r="G32" s="133"/>
      <c r="H32" s="133"/>
      <c r="I32" s="133"/>
      <c r="J32" s="133"/>
      <c r="K32" s="133"/>
      <c r="L32" s="133"/>
      <c r="M32" s="133"/>
      <c r="N32" s="133"/>
      <c r="O32" s="133"/>
      <c r="P32" s="133"/>
      <c r="Q32" s="133"/>
      <c r="R32" s="133"/>
      <c r="S32" s="133"/>
      <c r="T32" s="133">
        <f>'Tab9'!T10/1000</f>
        <v>461.09300000000002</v>
      </c>
      <c r="U32" s="133">
        <f>'Tab9'!U10/1000</f>
        <v>571.476</v>
      </c>
      <c r="V32" s="133">
        <f>'Tab9'!V10/1000</f>
        <v>449.14699999999999</v>
      </c>
      <c r="W32" s="133">
        <f>'Tab9'!W10/1000</f>
        <v>361.40600000000001</v>
      </c>
      <c r="X32" s="133">
        <f>'Tab9'!X10/1000</f>
        <v>484.584</v>
      </c>
      <c r="Y32" s="133">
        <f>'Tab9'!Y10/1000</f>
        <v>613.80600000000004</v>
      </c>
      <c r="Z32" s="133">
        <f>'Tab9'!Z10/1000</f>
        <v>516.66200000000003</v>
      </c>
      <c r="AA32" s="133">
        <f>'Tab9'!AA10/1000</f>
        <v>460.80599999999998</v>
      </c>
      <c r="AB32" s="158"/>
      <c r="AC32" s="158"/>
    </row>
    <row r="33" spans="2:29" ht="13.15" customHeight="1" x14ac:dyDescent="0.45">
      <c r="B33" s="129" t="s">
        <v>303</v>
      </c>
      <c r="C33" s="125"/>
      <c r="D33" s="133"/>
      <c r="E33" s="133"/>
      <c r="F33" s="133"/>
      <c r="G33" s="133"/>
      <c r="H33" s="133"/>
      <c r="I33" s="133"/>
      <c r="J33" s="133"/>
      <c r="K33" s="133"/>
      <c r="L33" s="133"/>
      <c r="M33" s="133"/>
      <c r="N33" s="133"/>
      <c r="O33" s="133"/>
      <c r="P33" s="133"/>
      <c r="Q33" s="133"/>
      <c r="R33" s="133"/>
      <c r="S33" s="133"/>
      <c r="T33" s="135">
        <f>'Tab9'!T11/1000</f>
        <v>7137.7209999999995</v>
      </c>
      <c r="U33" s="135">
        <f>'Tab9'!U11/1000</f>
        <v>7837.8450000000003</v>
      </c>
      <c r="V33" s="135">
        <f>'Tab9'!V11/1000</f>
        <v>8332.9179999999997</v>
      </c>
      <c r="W33" s="135">
        <f>'Tab9'!W11/1000</f>
        <v>8908.5810000000001</v>
      </c>
      <c r="X33" s="135">
        <f>'Tab9'!X11/1000</f>
        <v>9486.0339999999997</v>
      </c>
      <c r="Y33" s="135">
        <f>'Tab9'!Y11/1000</f>
        <v>10369.691999999999</v>
      </c>
      <c r="Z33" s="135">
        <f>'Tab9'!Z11/1000</f>
        <v>10799.956</v>
      </c>
      <c r="AA33" s="135">
        <f>'Tab9'!AA11/1000</f>
        <v>11323.731</v>
      </c>
      <c r="AB33" s="160"/>
      <c r="AC33" s="160"/>
    </row>
    <row r="34" spans="2:29" ht="13.15" customHeight="1" x14ac:dyDescent="0.45">
      <c r="B34" s="128" t="s">
        <v>266</v>
      </c>
      <c r="C34" s="125"/>
      <c r="D34" s="133"/>
      <c r="E34" s="133"/>
      <c r="F34" s="133"/>
      <c r="G34" s="133"/>
      <c r="H34" s="133"/>
      <c r="I34" s="133"/>
      <c r="J34" s="133"/>
      <c r="K34" s="133"/>
      <c r="L34" s="133"/>
      <c r="M34" s="133"/>
      <c r="N34" s="133"/>
      <c r="O34" s="133"/>
      <c r="P34" s="133"/>
      <c r="Q34" s="133"/>
      <c r="R34" s="133"/>
      <c r="S34" s="133"/>
      <c r="T34" s="133">
        <f>-'Tab9'!T12/1000</f>
        <v>-6118.6019999999999</v>
      </c>
      <c r="U34" s="133">
        <f>-'Tab9'!U12/1000</f>
        <v>-6484.5609999999997</v>
      </c>
      <c r="V34" s="133">
        <f>-'Tab9'!V12/1000</f>
        <v>-6905.4430000000002</v>
      </c>
      <c r="W34" s="133">
        <f>-'Tab9'!W12/1000</f>
        <v>-7299.0550000000003</v>
      </c>
      <c r="X34" s="133">
        <f>-'Tab9'!X12/1000</f>
        <v>-7715.6409999999996</v>
      </c>
      <c r="Y34" s="133">
        <f>-'Tab9'!Y12/1000</f>
        <v>-8164.317</v>
      </c>
      <c r="Z34" s="133">
        <f>-'Tab9'!Z12/1000</f>
        <v>-8882.2990000000009</v>
      </c>
      <c r="AA34" s="133">
        <f>-'Tab9'!AA12/1000</f>
        <v>-10108.825000000001</v>
      </c>
      <c r="AB34" s="158"/>
      <c r="AC34" s="158"/>
    </row>
    <row r="35" spans="2:29" ht="13.15" customHeight="1" x14ac:dyDescent="0.45">
      <c r="B35" s="129" t="s">
        <v>192</v>
      </c>
      <c r="C35" s="125"/>
      <c r="D35" s="133"/>
      <c r="E35" s="133"/>
      <c r="F35" s="133"/>
      <c r="G35" s="133"/>
      <c r="H35" s="133"/>
      <c r="I35" s="133"/>
      <c r="J35" s="133"/>
      <c r="K35" s="133"/>
      <c r="L35" s="133"/>
      <c r="M35" s="133"/>
      <c r="N35" s="133"/>
      <c r="O35" s="133"/>
      <c r="P35" s="133"/>
      <c r="Q35" s="133"/>
      <c r="R35" s="133"/>
      <c r="S35" s="133"/>
      <c r="T35" s="135">
        <f>'Tab9'!T13/1000</f>
        <v>1019.119</v>
      </c>
      <c r="U35" s="135">
        <f>'Tab9'!U13/1000</f>
        <v>1353.2840000000001</v>
      </c>
      <c r="V35" s="135">
        <f>'Tab9'!V13/1000</f>
        <v>1427.4749999999999</v>
      </c>
      <c r="W35" s="135">
        <f>'Tab9'!W13/1000</f>
        <v>1609.5260000000001</v>
      </c>
      <c r="X35" s="135">
        <f>'Tab9'!X13/1000</f>
        <v>1770.393</v>
      </c>
      <c r="Y35" s="135">
        <f>'Tab9'!Y13/1000</f>
        <v>2205.375</v>
      </c>
      <c r="Z35" s="135">
        <f>'Tab9'!Z13/1000</f>
        <v>1917.6569999999999</v>
      </c>
      <c r="AA35" s="135">
        <f>'Tab9'!AA13/1000</f>
        <v>1214.9059999999999</v>
      </c>
      <c r="AB35" s="160"/>
      <c r="AC35" s="160"/>
    </row>
    <row r="36" spans="2:29" ht="13.15" customHeight="1" x14ac:dyDescent="0.45">
      <c r="B36" s="128" t="s">
        <v>268</v>
      </c>
      <c r="C36" s="125"/>
      <c r="D36" s="133"/>
      <c r="E36" s="133"/>
      <c r="F36" s="133"/>
      <c r="G36" s="133"/>
      <c r="H36" s="133"/>
      <c r="I36" s="133"/>
      <c r="J36" s="133"/>
      <c r="K36" s="133"/>
      <c r="L36" s="133"/>
      <c r="M36" s="133"/>
      <c r="N36" s="133"/>
      <c r="O36" s="133"/>
      <c r="P36" s="133"/>
      <c r="Q36" s="133"/>
      <c r="R36" s="133"/>
      <c r="S36" s="133"/>
      <c r="T36" s="133">
        <f>'Tab9'!T14/1000</f>
        <v>153.62700000000001</v>
      </c>
      <c r="U36" s="133">
        <f>'Tab9'!U14/1000</f>
        <v>118.971</v>
      </c>
      <c r="V36" s="133">
        <f>'Tab9'!V14/1000</f>
        <v>172.64500000000001</v>
      </c>
      <c r="W36" s="133">
        <f>'Tab9'!W14/1000</f>
        <v>68.603999999999999</v>
      </c>
      <c r="X36" s="133">
        <f>'Tab9'!X14/1000</f>
        <v>125.804</v>
      </c>
      <c r="Y36" s="133">
        <f>'Tab9'!Y14/1000</f>
        <v>197.041</v>
      </c>
      <c r="Z36" s="133">
        <f>'Tab9'!Z14/1000</f>
        <v>235.52600000000001</v>
      </c>
      <c r="AA36" s="133">
        <f>'Tab9'!AA14/1000</f>
        <v>260.714</v>
      </c>
      <c r="AB36" s="158"/>
      <c r="AC36" s="158"/>
    </row>
    <row r="37" spans="2:29" ht="13.15" customHeight="1" x14ac:dyDescent="0.45">
      <c r="B37" s="129" t="s">
        <v>194</v>
      </c>
      <c r="C37" s="125"/>
      <c r="D37" s="133"/>
      <c r="E37" s="133"/>
      <c r="F37" s="133"/>
      <c r="G37" s="133"/>
      <c r="H37" s="133"/>
      <c r="I37" s="133"/>
      <c r="J37" s="133"/>
      <c r="K37" s="133"/>
      <c r="L37" s="133"/>
      <c r="M37" s="133"/>
      <c r="N37" s="133"/>
      <c r="O37" s="133"/>
      <c r="P37" s="133"/>
      <c r="Q37" s="133"/>
      <c r="R37" s="133"/>
      <c r="S37" s="133"/>
      <c r="T37" s="135">
        <f>'Tab9'!T15/1000</f>
        <v>1172.7460000000001</v>
      </c>
      <c r="U37" s="135">
        <f>'Tab9'!U15/1000</f>
        <v>1472.2550000000001</v>
      </c>
      <c r="V37" s="135">
        <f>'Tab9'!V15/1000</f>
        <v>1600.12</v>
      </c>
      <c r="W37" s="135">
        <f>'Tab9'!W15/1000</f>
        <v>1678.13</v>
      </c>
      <c r="X37" s="135">
        <f>'Tab9'!X15/1000</f>
        <v>1896.1969999999999</v>
      </c>
      <c r="Y37" s="135">
        <f>'Tab9'!Y15/1000</f>
        <v>2402.4160000000002</v>
      </c>
      <c r="Z37" s="135">
        <f>'Tab9'!Z15/1000</f>
        <v>2153.183</v>
      </c>
      <c r="AA37" s="135">
        <f>'Tab9'!AA15/1000</f>
        <v>1475.62</v>
      </c>
      <c r="AB37" s="160"/>
      <c r="AC37" s="160"/>
    </row>
    <row r="38" spans="2:29" ht="13.15" customHeight="1" x14ac:dyDescent="0.45">
      <c r="B38" s="128" t="s">
        <v>267</v>
      </c>
      <c r="C38" s="125"/>
      <c r="D38" s="133"/>
      <c r="E38" s="133"/>
      <c r="F38" s="133"/>
      <c r="G38" s="133"/>
      <c r="H38" s="133"/>
      <c r="I38" s="133"/>
      <c r="J38" s="133"/>
      <c r="K38" s="133"/>
      <c r="L38" s="133"/>
      <c r="M38" s="133"/>
      <c r="N38" s="133"/>
      <c r="O38" s="133"/>
      <c r="P38" s="133"/>
      <c r="Q38" s="133"/>
      <c r="R38" s="133"/>
      <c r="S38" s="133"/>
      <c r="T38" s="133">
        <f>'Tab9'!T16/1000</f>
        <v>1357.559</v>
      </c>
      <c r="U38" s="133">
        <f>'Tab9'!U16/1000</f>
        <v>1581.527</v>
      </c>
      <c r="V38" s="133">
        <f>'Tab9'!V16/1000</f>
        <v>1807.1510000000001</v>
      </c>
      <c r="W38" s="133">
        <f>'Tab9'!W16/1000</f>
        <v>1918.711</v>
      </c>
      <c r="X38" s="133">
        <f>'Tab9'!X16/1000</f>
        <v>1856.0150000000001</v>
      </c>
      <c r="Y38" s="133">
        <f>'Tab9'!Y16/1000</f>
        <v>1750.864</v>
      </c>
      <c r="Z38" s="133">
        <f>'Tab9'!Z16/1000</f>
        <v>1693.9090000000001</v>
      </c>
      <c r="AA38" s="133">
        <f>'Tab9'!AA16/1000</f>
        <v>2097.5990000000002</v>
      </c>
      <c r="AB38" s="158"/>
      <c r="AC38" s="158"/>
    </row>
    <row r="39" spans="2:29" ht="13.15" customHeight="1" x14ac:dyDescent="0.45">
      <c r="B39" s="130" t="s">
        <v>209</v>
      </c>
      <c r="C39" s="125"/>
      <c r="D39" s="133"/>
      <c r="E39" s="133"/>
      <c r="F39" s="133"/>
      <c r="G39" s="133"/>
      <c r="H39" s="133"/>
      <c r="I39" s="133"/>
      <c r="J39" s="133"/>
      <c r="K39" s="133"/>
      <c r="L39" s="133"/>
      <c r="M39" s="133"/>
      <c r="N39" s="133"/>
      <c r="O39" s="133"/>
      <c r="P39" s="133"/>
      <c r="Q39" s="133"/>
      <c r="R39" s="133"/>
      <c r="S39" s="133"/>
      <c r="T39" s="135">
        <f>'Tab9'!T17/1000</f>
        <v>-184.81299999999999</v>
      </c>
      <c r="U39" s="135">
        <f>'Tab9'!U17/1000</f>
        <v>-109.27200000000001</v>
      </c>
      <c r="V39" s="135">
        <f>'Tab9'!V17/1000</f>
        <v>-207.03100000000001</v>
      </c>
      <c r="W39" s="135">
        <f>'Tab9'!W17/1000</f>
        <v>-240.58099999999999</v>
      </c>
      <c r="X39" s="135">
        <f>'Tab9'!X17/1000</f>
        <v>40.182000000000002</v>
      </c>
      <c r="Y39" s="135">
        <f>'Tab9'!Y17/1000</f>
        <v>651.55200000000002</v>
      </c>
      <c r="Z39" s="135">
        <f>'Tab9'!Z17/1000</f>
        <v>459.274</v>
      </c>
      <c r="AA39" s="135">
        <f>'Tab9'!AA17/1000</f>
        <v>-621.97900000000004</v>
      </c>
      <c r="AB39" s="160"/>
      <c r="AC39" s="160"/>
    </row>
    <row r="40" spans="2:29" ht="13.15" customHeight="1" x14ac:dyDescent="0.45">
      <c r="B40" s="90" t="s">
        <v>255</v>
      </c>
      <c r="C40" s="69"/>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59"/>
      <c r="AC40" s="159"/>
    </row>
    <row r="41" spans="2:29" ht="13.15" customHeight="1" x14ac:dyDescent="0.45">
      <c r="B41" s="124" t="s">
        <v>256</v>
      </c>
      <c r="C41" s="125"/>
      <c r="D41" s="138"/>
      <c r="E41" s="138"/>
      <c r="F41" s="138"/>
      <c r="G41" s="138"/>
      <c r="H41" s="138"/>
      <c r="I41" s="138"/>
      <c r="J41" s="138"/>
      <c r="K41" s="138">
        <f>PIB_tete!L4</f>
        <v>244.02339713394588</v>
      </c>
      <c r="L41" s="138">
        <f>PIB_tete!M4</f>
        <v>256.09914402418457</v>
      </c>
      <c r="M41" s="138">
        <f>PIB_tete!N4</f>
        <v>286.15116616782899</v>
      </c>
      <c r="N41" s="138">
        <f>PIB_tete!O4</f>
        <v>291.93200705248131</v>
      </c>
      <c r="O41" s="138">
        <f>PIB_tete!P4</f>
        <v>317.98290968785807</v>
      </c>
      <c r="P41" s="138">
        <f>PIB_tete!Q4</f>
        <v>350.3586522005852</v>
      </c>
      <c r="Q41" s="138">
        <f>PIB_tete!R4</f>
        <v>382.20556443138508</v>
      </c>
      <c r="R41" s="138">
        <f>PIB_tete!S4</f>
        <v>383.31773663518709</v>
      </c>
      <c r="S41" s="138">
        <f>PIB_tete!T4</f>
        <v>385.0289580007065</v>
      </c>
      <c r="T41" s="138">
        <f>PIB_tete!U4</f>
        <v>379.13949621077899</v>
      </c>
      <c r="U41" s="138">
        <f>PIB_tete!V4</f>
        <v>399.54630556460495</v>
      </c>
      <c r="V41" s="138">
        <f>PIB_tete!W4</f>
        <v>417.23908240907122</v>
      </c>
      <c r="W41" s="138">
        <f>PIB_tete!X4</f>
        <v>435.98330968856078</v>
      </c>
      <c r="X41" s="138">
        <f>PIB_tete!Y4</f>
        <v>458.11904372339541</v>
      </c>
      <c r="Y41" s="138">
        <f>PIB_tete!Z4</f>
        <v>490.06870773016243</v>
      </c>
      <c r="Z41" s="138">
        <f>PIB_tete!AA4</f>
        <v>509.15764575495115</v>
      </c>
      <c r="AA41" s="138">
        <f>PIB_tete!AB4</f>
        <v>525.78946732334691</v>
      </c>
      <c r="AB41" s="162">
        <f>PIB_tete!AC4</f>
        <v>536.60561859504332</v>
      </c>
      <c r="AC41" s="162">
        <f>PIB_tete!AD4</f>
        <v>599.73570162294664</v>
      </c>
    </row>
    <row r="42" spans="2:29" ht="13.15" customHeight="1" x14ac:dyDescent="0.45">
      <c r="B42" s="124" t="s">
        <v>304</v>
      </c>
      <c r="C42" s="125"/>
      <c r="D42" s="138"/>
      <c r="E42" s="138"/>
      <c r="F42" s="138"/>
      <c r="G42" s="138"/>
      <c r="H42" s="138"/>
      <c r="I42" s="138"/>
      <c r="J42" s="138"/>
      <c r="K42" s="138">
        <f>K41*1000/K55</f>
        <v>466.46620190304913</v>
      </c>
      <c r="L42" s="138">
        <f t="shared" ref="L42:Z42" si="2">L41*1000/L55</f>
        <v>534.09400591485451</v>
      </c>
      <c r="M42" s="138">
        <f t="shared" si="2"/>
        <v>641.52262340058064</v>
      </c>
      <c r="N42" s="138">
        <f t="shared" si="2"/>
        <v>620.06331015161379</v>
      </c>
      <c r="O42" s="138">
        <f t="shared" si="2"/>
        <v>643.18232506292213</v>
      </c>
      <c r="P42" s="138">
        <f t="shared" si="2"/>
        <v>743.34044554894695</v>
      </c>
      <c r="Q42" s="138">
        <f t="shared" si="2"/>
        <v>749.08485277499381</v>
      </c>
      <c r="R42" s="138">
        <f t="shared" si="2"/>
        <v>776.12279835749632</v>
      </c>
      <c r="S42" s="138">
        <f t="shared" si="2"/>
        <v>779.99347285868703</v>
      </c>
      <c r="T42" s="138">
        <f t="shared" si="2"/>
        <v>641.03389333126893</v>
      </c>
      <c r="U42" s="138">
        <f t="shared" si="2"/>
        <v>673.7620834197935</v>
      </c>
      <c r="V42" s="138">
        <f t="shared" si="2"/>
        <v>716.87484628507582</v>
      </c>
      <c r="W42" s="138">
        <f t="shared" si="2"/>
        <v>784.73401662144806</v>
      </c>
      <c r="X42" s="138">
        <f t="shared" si="2"/>
        <v>782.21360787370941</v>
      </c>
      <c r="Y42" s="138">
        <f t="shared" si="2"/>
        <v>851.41977402345833</v>
      </c>
      <c r="Z42" s="138">
        <f t="shared" si="2"/>
        <v>918.17872027654266</v>
      </c>
      <c r="AA42" s="138">
        <f t="shared" ref="AA42" si="3">AA41*1000/AA55</f>
        <v>842.93553181247091</v>
      </c>
      <c r="AB42" s="162">
        <f>AB41*1000/AB55</f>
        <v>884.67030235268294</v>
      </c>
      <c r="AC42" s="162">
        <f>AC41*1000/AC55</f>
        <v>989.09161643101618</v>
      </c>
    </row>
    <row r="43" spans="2:29" ht="13.15" customHeight="1" x14ac:dyDescent="0.45">
      <c r="B43" s="124" t="s">
        <v>429</v>
      </c>
      <c r="C43" s="125"/>
      <c r="D43" s="133"/>
      <c r="E43" s="133"/>
      <c r="F43" s="133"/>
      <c r="G43" s="133"/>
      <c r="H43" s="133"/>
      <c r="I43" s="133"/>
      <c r="J43" s="133"/>
      <c r="K43" s="133"/>
      <c r="L43" s="133"/>
      <c r="M43" s="133"/>
      <c r="N43" s="133"/>
      <c r="O43" s="133"/>
      <c r="P43" s="133"/>
      <c r="Q43" s="133"/>
      <c r="R43" s="133"/>
      <c r="S43" s="133"/>
      <c r="T43" s="133">
        <f t="shared" ref="T43:Z43" si="4">IFERROR(T33*10^6/T51,"")</f>
        <v>386.85798873461056</v>
      </c>
      <c r="U43" s="133">
        <f t="shared" si="4"/>
        <v>411.77269760633868</v>
      </c>
      <c r="V43" s="133">
        <f t="shared" si="4"/>
        <v>424.45271013914066</v>
      </c>
      <c r="W43" s="133">
        <f t="shared" si="4"/>
        <v>440.05857514888305</v>
      </c>
      <c r="X43" s="133">
        <f t="shared" si="4"/>
        <v>462.61703459447148</v>
      </c>
      <c r="Y43" s="133">
        <f t="shared" si="4"/>
        <v>498.11096493444433</v>
      </c>
      <c r="Z43" s="133">
        <f t="shared" si="4"/>
        <v>503.42782137133457</v>
      </c>
      <c r="AA43" s="133">
        <f t="shared" ref="AA43" si="5">IFERROR(AA33*10^6/AA51,"")</f>
        <v>512.56383832345819</v>
      </c>
      <c r="AB43" s="158"/>
      <c r="AC43" s="158"/>
    </row>
    <row r="44" spans="2:29" s="152" customFormat="1" ht="13.15" customHeight="1" x14ac:dyDescent="0.45">
      <c r="B44" s="148" t="s">
        <v>451</v>
      </c>
      <c r="C44" s="149"/>
      <c r="D44" s="151">
        <v>0.72570265160825409</v>
      </c>
      <c r="E44" s="151">
        <v>0.69267003893321011</v>
      </c>
      <c r="F44" s="151">
        <v>0.69870732227864285</v>
      </c>
      <c r="G44" s="151">
        <v>0.70454984946507704</v>
      </c>
      <c r="H44" s="151">
        <v>0.70772094137113573</v>
      </c>
      <c r="I44" s="151">
        <v>0.69279874419806098</v>
      </c>
      <c r="J44" s="151">
        <v>0.69402788639624635</v>
      </c>
      <c r="K44" s="151">
        <v>0.67440940272518057</v>
      </c>
      <c r="L44" s="151">
        <v>0.65964182329034327</v>
      </c>
      <c r="M44" s="151">
        <v>0.68216683612701756</v>
      </c>
      <c r="N44" s="151">
        <v>0.65462542132866641</v>
      </c>
      <c r="O44" s="151">
        <v>0.63534682717154156</v>
      </c>
      <c r="P44" s="151">
        <v>0.60534669791622497</v>
      </c>
      <c r="Q44" s="151">
        <v>0.5966604159746316</v>
      </c>
      <c r="R44" s="151">
        <v>0.60019861838257671</v>
      </c>
      <c r="S44" s="151">
        <v>0.59377565847279101</v>
      </c>
      <c r="T44" s="151">
        <v>0.58642167461052652</v>
      </c>
      <c r="U44" s="151">
        <v>0.56606102989474616</v>
      </c>
      <c r="V44" s="151">
        <v>0.54253562772080588</v>
      </c>
      <c r="W44" s="151">
        <v>0.5290897803303799</v>
      </c>
      <c r="X44" s="151">
        <v>0.4858609069434181</v>
      </c>
      <c r="Y44" s="151">
        <v>0.4806164718590456</v>
      </c>
      <c r="Z44" s="151">
        <v>0.47623894406418665</v>
      </c>
      <c r="AA44" s="151">
        <v>0.49990430828640409</v>
      </c>
      <c r="AB44" s="151"/>
      <c r="AC44" s="151"/>
    </row>
    <row r="45" spans="2:29" s="152" customFormat="1" ht="13.15" customHeight="1" x14ac:dyDescent="0.45">
      <c r="B45" s="154" t="s">
        <v>450</v>
      </c>
      <c r="C45" s="149"/>
      <c r="D45" s="151">
        <v>0.27987149624461338</v>
      </c>
      <c r="E45" s="151">
        <v>0.25339999066489649</v>
      </c>
      <c r="F45" s="151">
        <v>0.27331012405215815</v>
      </c>
      <c r="G45" s="151">
        <v>0.27049179278123803</v>
      </c>
      <c r="H45" s="151">
        <v>0.26330925303310576</v>
      </c>
      <c r="I45" s="151">
        <v>0.23783837089102927</v>
      </c>
      <c r="J45" s="151">
        <v>0.27722030297217842</v>
      </c>
      <c r="K45" s="151">
        <v>0.25599440615376878</v>
      </c>
      <c r="L45" s="151">
        <v>0.22513569698034719</v>
      </c>
      <c r="M45" s="151">
        <v>0.28623445572138745</v>
      </c>
      <c r="N45" s="151">
        <v>0.24417237322170726</v>
      </c>
      <c r="O45" s="151">
        <v>0.25341343105656211</v>
      </c>
      <c r="P45" s="151">
        <v>0.24286089844006073</v>
      </c>
      <c r="Q45" s="151">
        <v>0.25227981574899555</v>
      </c>
      <c r="R45" s="151">
        <v>0.25657073589226792</v>
      </c>
      <c r="S45" s="151">
        <v>0.25194241136434736</v>
      </c>
      <c r="T45" s="151">
        <v>0.24131061362764777</v>
      </c>
      <c r="U45" s="151">
        <v>0.23172908144475468</v>
      </c>
      <c r="V45" s="151">
        <v>0.21632516175115912</v>
      </c>
      <c r="W45" s="151">
        <v>0.2203222397625631</v>
      </c>
      <c r="X45" s="151">
        <v>0.18788452232366731</v>
      </c>
      <c r="Y45" s="151">
        <v>0.18810208632678091</v>
      </c>
      <c r="Z45" s="151">
        <v>0.18412618182756535</v>
      </c>
      <c r="AA45" s="151">
        <v>0.21478581850650058</v>
      </c>
      <c r="AB45" s="151"/>
      <c r="AC45" s="151"/>
    </row>
    <row r="46" spans="2:29" ht="13.15" customHeight="1" x14ac:dyDescent="0.45">
      <c r="B46" s="124" t="s">
        <v>257</v>
      </c>
      <c r="C46" s="125"/>
      <c r="D46" s="132">
        <f>IFERROR('Tab2'!D8/'Tab2'!D22,"")</f>
        <v>0.86507153210067422</v>
      </c>
      <c r="E46" s="132">
        <f>IFERROR('Tab2'!E8/'Tab2'!E22,"")</f>
        <v>0.8594196557262328</v>
      </c>
      <c r="F46" s="132">
        <f>IFERROR('Tab2'!F8/'Tab2'!F22,"")</f>
        <v>0.82515309436457407</v>
      </c>
      <c r="G46" s="132">
        <f>IFERROR('Tab2'!G8/'Tab2'!G22,"")</f>
        <v>0.82431037589691669</v>
      </c>
      <c r="H46" s="132">
        <f>IFERROR('Tab2'!H8/'Tab2'!H22,"")</f>
        <v>0.79590644448484549</v>
      </c>
      <c r="I46" s="132">
        <f>IFERROR('Tab2'!I8/'Tab2'!I22,"")</f>
        <v>0.80589786526510565</v>
      </c>
      <c r="J46" s="132">
        <f>IFERROR('Tab2'!J8/'Tab2'!J22,"")</f>
        <v>0.79861885531277288</v>
      </c>
      <c r="K46" s="132">
        <f>IFERROR('Tab2'!K8/'Tab2'!K22,"")</f>
        <v>0.78666923101971431</v>
      </c>
      <c r="L46" s="132">
        <f>IFERROR('Tab2'!L8/'Tab2'!L22,"")</f>
        <v>0.74863156919237883</v>
      </c>
      <c r="M46" s="132">
        <f>IFERROR('Tab2'!M8/'Tab2'!M22,"")</f>
        <v>0.76460049867485336</v>
      </c>
      <c r="N46" s="132">
        <f>IFERROR('Tab2'!N8/'Tab2'!N22,"")</f>
        <v>0.7430726616017832</v>
      </c>
      <c r="O46" s="132">
        <f>IFERROR('Tab2'!O8/'Tab2'!O22,"")</f>
        <v>0.68334490359044608</v>
      </c>
      <c r="P46" s="132">
        <f>IFERROR('Tab2'!P8/'Tab2'!P22,"")</f>
        <v>0.65784908165933431</v>
      </c>
      <c r="Q46" s="132">
        <f>IFERROR('Tab2'!Q8/'Tab2'!Q22,"")</f>
        <v>0.6608314418615715</v>
      </c>
      <c r="R46" s="132">
        <f>IFERROR('Tab2'!R8/'Tab2'!R22,"")</f>
        <v>0.68241161693821206</v>
      </c>
      <c r="S46" s="132">
        <f>IFERROR('Tab2'!S8/'Tab2'!S22,"")</f>
        <v>0.66732551290023301</v>
      </c>
      <c r="T46" s="132">
        <f>IFERROR('Tab2'!T8/'Tab2'!T22,"")</f>
        <v>0.67730912892936435</v>
      </c>
      <c r="U46" s="132">
        <f>IFERROR('Tab2'!U8/'Tab2'!U22,"")</f>
        <v>0.649375690570685</v>
      </c>
      <c r="V46" s="132">
        <f>IFERROR('Tab2'!V8/'Tab2'!V22,"")</f>
        <v>0.62895946052024221</v>
      </c>
      <c r="W46" s="132">
        <f>IFERROR('Tab2'!W8/'Tab2'!W22,"")</f>
        <v>0.60833058296201914</v>
      </c>
      <c r="X46" s="132">
        <f>IFERROR('Tab2'!X8/'Tab2'!X22,"")</f>
        <v>0.58209146839586356</v>
      </c>
      <c r="Y46" s="132">
        <f>IFERROR('Tab2'!Y8/'Tab2'!Y22,"")</f>
        <v>0.56951464125427798</v>
      </c>
      <c r="Z46" s="132">
        <f>IFERROR('Tab2'!Z8/'Tab2'!Z22,"")</f>
        <v>0.577602494287906</v>
      </c>
      <c r="AA46" s="132">
        <f>IFERROR('Tab2'!AA8/'Tab2'!AA22,"")</f>
        <v>0.62651158978766719</v>
      </c>
      <c r="AB46" s="151">
        <f>IFERROR('Tab2'!AB8/'Tab2'!AB22,"")</f>
        <v>0.60724866824400137</v>
      </c>
      <c r="AC46" s="151">
        <f>IFERROR('Tab2'!AC8/'Tab2'!AC22,"")</f>
        <v>0.59222250432626222</v>
      </c>
    </row>
    <row r="47" spans="2:29" ht="13.15" customHeight="1" x14ac:dyDescent="0.45">
      <c r="B47" s="124" t="s">
        <v>258</v>
      </c>
      <c r="C47" s="125"/>
      <c r="D47" s="132">
        <f>IFERROR('Tab2'!D9/'Tab2'!D22,"")</f>
        <v>0.12058363981844679</v>
      </c>
      <c r="E47" s="132">
        <f>IFERROR('Tab2'!E9/'Tab2'!E22,"")</f>
        <v>0.14109188500090186</v>
      </c>
      <c r="F47" s="132">
        <f>IFERROR('Tab2'!F9/'Tab2'!F22,"")</f>
        <v>0.14625601158120352</v>
      </c>
      <c r="G47" s="132">
        <f>IFERROR('Tab2'!G9/'Tab2'!G22,"")</f>
        <v>0.14589851598943221</v>
      </c>
      <c r="H47" s="132">
        <f>IFERROR('Tab2'!H9/'Tab2'!H22,"")</f>
        <v>0.1358686082716003</v>
      </c>
      <c r="I47" s="132">
        <f>IFERROR('Tab2'!I9/'Tab2'!I22,"")</f>
        <v>0.14236046705435418</v>
      </c>
      <c r="J47" s="132">
        <f>IFERROR('Tab2'!J9/'Tab2'!J22,"")</f>
        <v>0.13792827520497272</v>
      </c>
      <c r="K47" s="132">
        <f>IFERROR('Tab2'!K9/'Tab2'!K22,"")</f>
        <v>0.1510212001830824</v>
      </c>
      <c r="L47" s="132">
        <f>IFERROR('Tab2'!L9/'Tab2'!L22,"")</f>
        <v>0.16690109815732876</v>
      </c>
      <c r="M47" s="132">
        <f>IFERROR('Tab2'!M9/'Tab2'!M22,"")</f>
        <v>0.1467009284571486</v>
      </c>
      <c r="N47" s="132">
        <f>IFERROR('Tab2'!N9/'Tab2'!N22,"")</f>
        <v>0.1521962461627353</v>
      </c>
      <c r="O47" s="132">
        <f>IFERROR('Tab2'!O9/'Tab2'!O22,"")</f>
        <v>0.14457528014332979</v>
      </c>
      <c r="P47" s="132">
        <f>IFERROR('Tab2'!P9/'Tab2'!P22,"")</f>
        <v>0.14286625379944562</v>
      </c>
      <c r="Q47" s="132">
        <f>IFERROR('Tab2'!Q9/'Tab2'!Q22,"")</f>
        <v>0.14254581766971341</v>
      </c>
      <c r="R47" s="132">
        <f>IFERROR('Tab2'!R9/'Tab2'!R22,"")</f>
        <v>0.14655586287761904</v>
      </c>
      <c r="S47" s="132">
        <f>IFERROR('Tab2'!S9/'Tab2'!S22,"")</f>
        <v>0.15474778612704909</v>
      </c>
      <c r="T47" s="132">
        <f>IFERROR('Tab2'!T9/'Tab2'!T22,"")</f>
        <v>0.15944080256045801</v>
      </c>
      <c r="U47" s="132">
        <f>IFERROR('Tab2'!U9/'Tab2'!U22,"")</f>
        <v>0.16507096597911697</v>
      </c>
      <c r="V47" s="132">
        <f>IFERROR('Tab2'!V9/'Tab2'!V22,"")</f>
        <v>0.17739323152530506</v>
      </c>
      <c r="W47" s="132">
        <f>IFERROR('Tab2'!W9/'Tab2'!W22,"")</f>
        <v>0.18419409475167975</v>
      </c>
      <c r="X47" s="132">
        <f>IFERROR('Tab2'!X9/'Tab2'!X22,"")</f>
        <v>0.20499942408835103</v>
      </c>
      <c r="Y47" s="132">
        <f>IFERROR('Tab2'!Y9/'Tab2'!Y22,"")</f>
        <v>0.19784140153934401</v>
      </c>
      <c r="Z47" s="132">
        <f>IFERROR('Tab2'!Z9/'Tab2'!Z22,"")</f>
        <v>0.20247980454233805</v>
      </c>
      <c r="AA47" s="132">
        <f>IFERROR('Tab2'!AA9/'Tab2'!AA22,"")</f>
        <v>0.20983992997194539</v>
      </c>
      <c r="AB47" s="151">
        <f>IFERROR('Tab2'!AB9/'Tab2'!AB22,"")</f>
        <v>0.20896179452169875</v>
      </c>
      <c r="AC47" s="151">
        <f>IFERROR('Tab2'!AC9/'Tab2'!AC22,"")</f>
        <v>0.19404996779557052</v>
      </c>
    </row>
    <row r="48" spans="2:29" ht="13.15" customHeight="1" x14ac:dyDescent="0.45">
      <c r="B48" s="124" t="s">
        <v>259</v>
      </c>
      <c r="C48" s="125"/>
      <c r="D48" s="132">
        <f t="shared" ref="D48:Z48" si="6">(D22-D23)/D8</f>
        <v>-0.18546804769986897</v>
      </c>
      <c r="E48" s="132">
        <f t="shared" si="6"/>
        <v>-0.17433506997510825</v>
      </c>
      <c r="F48" s="132">
        <f t="shared" si="6"/>
        <v>-0.13570005280997974</v>
      </c>
      <c r="G48" s="132">
        <f t="shared" si="6"/>
        <v>-0.13581791587235398</v>
      </c>
      <c r="H48" s="132">
        <f t="shared" si="6"/>
        <v>-0.11927373089278594</v>
      </c>
      <c r="I48" s="132">
        <f t="shared" si="6"/>
        <v>-0.13717768998502952</v>
      </c>
      <c r="J48" s="132">
        <f t="shared" si="6"/>
        <v>-0.14488474809722776</v>
      </c>
      <c r="K48" s="132">
        <f t="shared" si="6"/>
        <v>-0.13192815352124185</v>
      </c>
      <c r="L48" s="132">
        <f t="shared" si="6"/>
        <v>-0.1308263285711467</v>
      </c>
      <c r="M48" s="132">
        <f t="shared" si="6"/>
        <v>-0.15086662875676524</v>
      </c>
      <c r="N48" s="132">
        <f t="shared" si="6"/>
        <v>-0.12718041950972267</v>
      </c>
      <c r="O48" s="132">
        <f t="shared" si="6"/>
        <v>-8.0415408284324016E-2</v>
      </c>
      <c r="P48" s="132">
        <f t="shared" si="6"/>
        <v>-5.1062520642517296E-2</v>
      </c>
      <c r="Q48" s="132">
        <f t="shared" si="6"/>
        <v>-8.042437146583982E-2</v>
      </c>
      <c r="R48" s="132">
        <f t="shared" si="6"/>
        <v>-9.88188039674638E-2</v>
      </c>
      <c r="S48" s="132">
        <f t="shared" si="6"/>
        <v>-4.9595541856538521E-2</v>
      </c>
      <c r="T48" s="132">
        <f t="shared" si="6"/>
        <v>-6.8738902387613654E-2</v>
      </c>
      <c r="U48" s="132">
        <f t="shared" si="6"/>
        <v>-6.0612431909385284E-2</v>
      </c>
      <c r="V48" s="132">
        <f t="shared" si="6"/>
        <v>-6.3640089319166593E-2</v>
      </c>
      <c r="W48" s="132">
        <f t="shared" si="6"/>
        <v>-4.4378133398050662E-2</v>
      </c>
      <c r="X48" s="132">
        <f t="shared" si="6"/>
        <v>-1.8933015620299434E-2</v>
      </c>
      <c r="Y48" s="132">
        <f t="shared" si="6"/>
        <v>2.8139527407043216E-2</v>
      </c>
      <c r="Z48" s="132">
        <f t="shared" si="6"/>
        <v>3.1737883709575768E-2</v>
      </c>
      <c r="AA48" s="132">
        <f t="shared" ref="AA48" si="7">(AA22-AA23)/AA8</f>
        <v>-5.0836111418161072E-2</v>
      </c>
      <c r="AB48" s="151">
        <f t="shared" ref="AB48:AC48" si="8">(AB22-AB23)/AB8</f>
        <v>-5.2522680947322833E-2</v>
      </c>
      <c r="AC48" s="151">
        <f t="shared" si="8"/>
        <v>-3.3686290301006512E-2</v>
      </c>
    </row>
    <row r="49" spans="2:29" ht="13.15" customHeight="1" x14ac:dyDescent="0.45">
      <c r="B49" s="124" t="s">
        <v>260</v>
      </c>
      <c r="C49" s="125"/>
      <c r="D49" s="132">
        <f t="shared" ref="D49:Z49" si="9">(D22+D23)/(2*D8)</f>
        <v>0.17627407890181127</v>
      </c>
      <c r="E49" s="132">
        <f t="shared" si="9"/>
        <v>0.17561470986122352</v>
      </c>
      <c r="F49" s="132">
        <f t="shared" si="9"/>
        <v>0.15829085408444546</v>
      </c>
      <c r="G49" s="132">
        <f t="shared" si="9"/>
        <v>0.15656261426085075</v>
      </c>
      <c r="H49" s="132">
        <f t="shared" si="9"/>
        <v>0.15184118204753025</v>
      </c>
      <c r="I49" s="132">
        <f t="shared" si="9"/>
        <v>0.17740471800079555</v>
      </c>
      <c r="J49" s="132">
        <f t="shared" si="9"/>
        <v>0.17086084884005362</v>
      </c>
      <c r="K49" s="132">
        <f t="shared" si="9"/>
        <v>0.1755327117746841</v>
      </c>
      <c r="L49" s="132">
        <f t="shared" si="9"/>
        <v>0.16889858644904981</v>
      </c>
      <c r="M49" s="132">
        <f t="shared" si="9"/>
        <v>0.17692658490434163</v>
      </c>
      <c r="N49" s="132">
        <f t="shared" si="9"/>
        <v>0.20147991836666812</v>
      </c>
      <c r="O49" s="132">
        <f t="shared" si="9"/>
        <v>0.24536619269308191</v>
      </c>
      <c r="P49" s="132">
        <f t="shared" si="9"/>
        <v>0.28748626551716705</v>
      </c>
      <c r="Q49" s="132">
        <f t="shared" si="9"/>
        <v>0.30619303990315144</v>
      </c>
      <c r="R49" s="132">
        <f t="shared" si="9"/>
        <v>0.32017925650992424</v>
      </c>
      <c r="S49" s="132">
        <f t="shared" si="9"/>
        <v>0.2941178124688284</v>
      </c>
      <c r="T49" s="132">
        <f t="shared" si="9"/>
        <v>0.29544590655083092</v>
      </c>
      <c r="U49" s="132">
        <f t="shared" si="9"/>
        <v>0.28946586399720292</v>
      </c>
      <c r="V49" s="132">
        <f t="shared" si="9"/>
        <v>0.29634390101008395</v>
      </c>
      <c r="W49" s="132">
        <f t="shared" si="9"/>
        <v>0.30297812811824409</v>
      </c>
      <c r="X49" s="132">
        <f t="shared" si="9"/>
        <v>0.30204346440344387</v>
      </c>
      <c r="Y49" s="132">
        <f t="shared" si="9"/>
        <v>0.30369889322648647</v>
      </c>
      <c r="Z49" s="132">
        <f t="shared" si="9"/>
        <v>0.3121017933278934</v>
      </c>
      <c r="AA49" s="132">
        <f t="shared" ref="AA49" si="10">(AA22+AA23)/(2*AA8)</f>
        <v>0.33760411146223857</v>
      </c>
      <c r="AB49" s="151">
        <f t="shared" ref="AB49:AC49" si="11">(AB22+AB23)/(2*AB8)</f>
        <v>0.31566342584652279</v>
      </c>
      <c r="AC49" s="151">
        <f t="shared" si="11"/>
        <v>0.3026038915382363</v>
      </c>
    </row>
    <row r="50" spans="2:29" ht="13.15" customHeight="1" x14ac:dyDescent="0.45">
      <c r="B50" s="90" t="s">
        <v>300</v>
      </c>
      <c r="C50" s="69"/>
      <c r="D50" s="88"/>
      <c r="E50" s="88"/>
      <c r="F50" s="88"/>
      <c r="G50" s="88"/>
      <c r="H50" s="88"/>
      <c r="I50" s="88"/>
      <c r="J50" s="88"/>
      <c r="K50" s="88"/>
      <c r="L50" s="88"/>
      <c r="M50" s="88"/>
      <c r="N50" s="88"/>
      <c r="O50" s="88"/>
      <c r="P50" s="88"/>
      <c r="Q50" s="88"/>
      <c r="R50" s="88"/>
      <c r="S50" s="88"/>
      <c r="T50" s="88"/>
      <c r="U50" s="88"/>
      <c r="V50" s="88"/>
      <c r="W50" s="88"/>
      <c r="X50" s="88"/>
      <c r="Y50" s="88"/>
      <c r="Z50" s="88"/>
      <c r="AA50" s="88"/>
      <c r="AB50" s="157"/>
      <c r="AC50" s="157"/>
    </row>
    <row r="51" spans="2:29" ht="13.15" customHeight="1" x14ac:dyDescent="0.45">
      <c r="B51" s="124" t="s">
        <v>269</v>
      </c>
      <c r="C51" s="125"/>
      <c r="D51" s="139"/>
      <c r="E51" s="139"/>
      <c r="F51" s="139"/>
      <c r="G51" s="139"/>
      <c r="H51" s="139"/>
      <c r="I51" s="139"/>
      <c r="J51" s="139"/>
      <c r="K51" s="139">
        <f>PIB_tete!L3</f>
        <v>14017262</v>
      </c>
      <c r="L51" s="139">
        <f>PIB_tete!M3</f>
        <v>14252012</v>
      </c>
      <c r="M51" s="139">
        <f>PIB_tete!N3</f>
        <v>14731167</v>
      </c>
      <c r="N51" s="139">
        <f>PIB_tete!O3</f>
        <v>15224780</v>
      </c>
      <c r="O51" s="139">
        <f>PIB_tete!P3</f>
        <v>15730977</v>
      </c>
      <c r="P51" s="139">
        <f>PIB_tete!Q3</f>
        <v>16248558</v>
      </c>
      <c r="Q51" s="139">
        <f>PIB_tete!R3</f>
        <v>16779206</v>
      </c>
      <c r="R51" s="139">
        <f>PIB_tete!S3</f>
        <v>17322796</v>
      </c>
      <c r="S51" s="139">
        <f>PIB_tete!T3</f>
        <v>17880386</v>
      </c>
      <c r="T51" s="139">
        <f>PIB_tete!U3</f>
        <v>18450494</v>
      </c>
      <c r="U51" s="139">
        <f>PIB_tete!V3</f>
        <v>19034397</v>
      </c>
      <c r="V51" s="139">
        <f>PIB_tete!W3</f>
        <v>19632147</v>
      </c>
      <c r="W51" s="139">
        <f>PIB_tete!X3</f>
        <v>20244080</v>
      </c>
      <c r="X51" s="139">
        <f>PIB_tete!Y3</f>
        <v>20505155</v>
      </c>
      <c r="Y51" s="139">
        <f>PIB_tete!Z3</f>
        <v>20818036</v>
      </c>
      <c r="Z51" s="139">
        <f>PIB_tete!AA3</f>
        <v>21452839</v>
      </c>
      <c r="AA51" s="139">
        <f>PIB_tete!AB3</f>
        <v>22092333</v>
      </c>
      <c r="AB51" s="163">
        <f>PIB_tete!AC3</f>
        <v>22734953</v>
      </c>
      <c r="AC51" s="163">
        <f>PIB_tete!AD3</f>
        <v>23379584</v>
      </c>
    </row>
    <row r="52" spans="2:29" s="152" customFormat="1" ht="13.15" customHeight="1" x14ac:dyDescent="0.45">
      <c r="B52" s="148" t="s">
        <v>262</v>
      </c>
      <c r="C52" s="149"/>
      <c r="D52" s="150"/>
      <c r="E52" s="150"/>
      <c r="F52" s="150"/>
      <c r="G52" s="150"/>
      <c r="H52" s="150"/>
      <c r="I52" s="150"/>
      <c r="J52" s="150"/>
      <c r="K52" s="150"/>
      <c r="L52" s="151">
        <f>L51/K51-1</f>
        <v>1.6747207835595912E-2</v>
      </c>
      <c r="M52" s="151">
        <f t="shared" ref="M52:AA52" si="12">M51/L51-1</f>
        <v>3.3620165349285358E-2</v>
      </c>
      <c r="N52" s="151">
        <f t="shared" si="12"/>
        <v>3.3508071695881325E-2</v>
      </c>
      <c r="O52" s="151">
        <f t="shared" si="12"/>
        <v>3.3248230844715065E-2</v>
      </c>
      <c r="P52" s="151">
        <f t="shared" si="12"/>
        <v>3.2902025093546339E-2</v>
      </c>
      <c r="Q52" s="151">
        <f t="shared" si="12"/>
        <v>3.2658159573298651E-2</v>
      </c>
      <c r="R52" s="151">
        <f t="shared" si="12"/>
        <v>3.2396646182185185E-2</v>
      </c>
      <c r="S52" s="151">
        <f t="shared" si="12"/>
        <v>3.2188221808996609E-2</v>
      </c>
      <c r="T52" s="151">
        <f t="shared" si="12"/>
        <v>3.1884546564039606E-2</v>
      </c>
      <c r="U52" s="151">
        <f t="shared" si="12"/>
        <v>3.1647011727707675E-2</v>
      </c>
      <c r="V52" s="151">
        <f t="shared" si="12"/>
        <v>3.1403674095901168E-2</v>
      </c>
      <c r="W52" s="151">
        <f t="shared" si="12"/>
        <v>3.1169947943034515E-2</v>
      </c>
      <c r="X52" s="151">
        <f t="shared" si="12"/>
        <v>1.2896362788528792E-2</v>
      </c>
      <c r="Y52" s="151">
        <f t="shared" si="12"/>
        <v>1.5258650812441932E-2</v>
      </c>
      <c r="Z52" s="151">
        <f t="shared" si="12"/>
        <v>3.0492934107713143E-2</v>
      </c>
      <c r="AA52" s="151">
        <f t="shared" si="12"/>
        <v>2.9809294704537637E-2</v>
      </c>
      <c r="AB52" s="151">
        <f>AB51/AA51-1</f>
        <v>2.9087919324772171E-2</v>
      </c>
      <c r="AC52" s="151">
        <f>AC51/AB51-1</f>
        <v>2.8354182214495927E-2</v>
      </c>
    </row>
    <row r="53" spans="2:29" s="152" customFormat="1" ht="13.15" customHeight="1" x14ac:dyDescent="0.45">
      <c r="B53" s="148" t="s">
        <v>430</v>
      </c>
      <c r="C53" s="149"/>
      <c r="D53" s="150"/>
      <c r="E53" s="153">
        <v>71.226196254548981</v>
      </c>
      <c r="F53" s="153">
        <v>74.593248757552288</v>
      </c>
      <c r="G53" s="153">
        <v>76.308912399690826</v>
      </c>
      <c r="H53" s="153">
        <v>77.86586463387026</v>
      </c>
      <c r="I53" s="153">
        <v>77.5543962782086</v>
      </c>
      <c r="J53" s="153">
        <v>82.524868065056779</v>
      </c>
      <c r="K53" s="153">
        <v>84.45283042492089</v>
      </c>
      <c r="L53" s="153">
        <v>84.25583522654621</v>
      </c>
      <c r="M53" s="153">
        <v>93.244621650810572</v>
      </c>
      <c r="N53" s="153">
        <v>94.049883447294306</v>
      </c>
      <c r="O53" s="153">
        <v>93.478041523536447</v>
      </c>
      <c r="P53" s="153">
        <v>96.064758888868639</v>
      </c>
      <c r="Q53" s="153">
        <v>99.729850859160422</v>
      </c>
      <c r="R53" s="153">
        <v>100.2595678173527</v>
      </c>
      <c r="S53" s="153">
        <v>100</v>
      </c>
      <c r="T53" s="153">
        <v>100.95284370727744</v>
      </c>
      <c r="U53" s="153">
        <v>100.71584696058164</v>
      </c>
      <c r="V53" s="153">
        <v>103.61583333333334</v>
      </c>
      <c r="W53" s="153">
        <v>105.58499999999999</v>
      </c>
      <c r="X53" s="153">
        <v>102.22666666666667</v>
      </c>
      <c r="Y53" s="153">
        <v>104.15333333333332</v>
      </c>
      <c r="Z53" s="153">
        <v>108.16916666666667</v>
      </c>
      <c r="AA53" s="153">
        <v>123.38499999999999</v>
      </c>
      <c r="AB53" s="153">
        <v>124.30247955666668</v>
      </c>
      <c r="AC53" s="153">
        <v>129.5121636166667</v>
      </c>
    </row>
    <row r="54" spans="2:29" ht="13.15" customHeight="1" x14ac:dyDescent="0.45">
      <c r="B54" s="124" t="s">
        <v>431</v>
      </c>
      <c r="C54" s="125"/>
      <c r="D54" s="131"/>
      <c r="E54" s="131"/>
      <c r="F54" s="132">
        <v>4.7272670450771992E-2</v>
      </c>
      <c r="G54" s="132">
        <v>2.3000253651840552E-2</v>
      </c>
      <c r="H54" s="132">
        <v>2.0403281677301655E-2</v>
      </c>
      <c r="I54" s="132">
        <v>-4.0000628918230863E-3</v>
      </c>
      <c r="J54" s="132">
        <v>6.4090135767645551E-2</v>
      </c>
      <c r="K54" s="132">
        <v>2.3362198632589593E-2</v>
      </c>
      <c r="L54" s="132">
        <v>-2.3326062298150152E-3</v>
      </c>
      <c r="M54" s="132">
        <v>0.10668443793946626</v>
      </c>
      <c r="N54" s="132">
        <v>8.6360133402583195E-3</v>
      </c>
      <c r="O54" s="132">
        <v>-6.0801981118703274E-3</v>
      </c>
      <c r="P54" s="132">
        <v>2.7671925119236551E-2</v>
      </c>
      <c r="Q54" s="132">
        <v>3.8152304889784716E-2</v>
      </c>
      <c r="R54" s="132">
        <v>5.3115186037964168E-3</v>
      </c>
      <c r="S54" s="132">
        <v>-2.5889580715684479E-3</v>
      </c>
      <c r="T54" s="132">
        <v>9.5284370727743983E-3</v>
      </c>
      <c r="U54" s="132">
        <v>-2.3475985221673712E-3</v>
      </c>
      <c r="V54" s="132">
        <v>2.8793744582088499E-2</v>
      </c>
      <c r="W54" s="132">
        <v>1.900449577365082E-2</v>
      </c>
      <c r="X54" s="132">
        <v>-3.1806917017884406E-2</v>
      </c>
      <c r="Y54" s="132">
        <v>1.8847006651884435E-2</v>
      </c>
      <c r="Z54" s="132">
        <v>3.8556935287716865E-2</v>
      </c>
      <c r="AA54" s="132">
        <v>0.14066701077787092</v>
      </c>
      <c r="AB54" s="151">
        <v>7.4359083897288514E-3</v>
      </c>
      <c r="AC54" s="151">
        <v>4.1911344637538317E-2</v>
      </c>
    </row>
    <row r="55" spans="2:29" ht="13.15" customHeight="1" x14ac:dyDescent="0.45">
      <c r="B55" s="124" t="s">
        <v>299</v>
      </c>
      <c r="C55" s="125"/>
      <c r="D55" s="140">
        <f>'Taux changes'!D4</f>
        <v>615.35799999999995</v>
      </c>
      <c r="E55" s="140">
        <f>'Taux changes'!E4</f>
        <v>711.63699999999994</v>
      </c>
      <c r="F55" s="140">
        <f>'Taux changes'!F4</f>
        <v>732.89200000000005</v>
      </c>
      <c r="G55" s="140">
        <f>'Taux changes'!G4</f>
        <v>696.86699999999996</v>
      </c>
      <c r="H55" s="140">
        <f>'Taux changes'!H4</f>
        <v>581.53800000000001</v>
      </c>
      <c r="I55" s="140">
        <f>'Taux changes'!I4</f>
        <v>528.27800000000002</v>
      </c>
      <c r="J55" s="140">
        <f>'Taux changes'!J4</f>
        <v>527.56899999999996</v>
      </c>
      <c r="K55" s="140">
        <f>'Taux changes'!K4</f>
        <v>523.13199999999995</v>
      </c>
      <c r="L55" s="140">
        <f>'Taux changes'!L4</f>
        <v>479.50200000000001</v>
      </c>
      <c r="M55" s="140">
        <f>'Taux changes'!M4</f>
        <v>446.05</v>
      </c>
      <c r="N55" s="140">
        <f>'Taux changes'!N4</f>
        <v>470.81</v>
      </c>
      <c r="O55" s="140">
        <f>'Taux changes'!O4</f>
        <v>494.39</v>
      </c>
      <c r="P55" s="140">
        <f>'Taux changes'!P4</f>
        <v>471.33</v>
      </c>
      <c r="Q55" s="140">
        <f>'Taux changes'!Q4</f>
        <v>510.23</v>
      </c>
      <c r="R55" s="140">
        <f>'Taux changes'!R4</f>
        <v>493.88799999999998</v>
      </c>
      <c r="S55" s="140">
        <f>'Taux changes'!S4</f>
        <v>493.63099999999997</v>
      </c>
      <c r="T55" s="140">
        <f>'Taux changes'!T4</f>
        <v>591.45000000000005</v>
      </c>
      <c r="U55" s="141">
        <f>'Taux changes'!U4</f>
        <v>593.00800000000004</v>
      </c>
      <c r="V55" s="141">
        <f>'Taux changes'!V4</f>
        <v>582.02499999999998</v>
      </c>
      <c r="W55" s="141">
        <f>'Taux changes'!W4</f>
        <v>555.58100000000002</v>
      </c>
      <c r="X55" s="140">
        <f>'Taux changes'!X4</f>
        <v>585.66999999999996</v>
      </c>
      <c r="Y55" s="140">
        <f>'Taux changes'!Y4</f>
        <v>575.59</v>
      </c>
      <c r="Z55" s="140">
        <f>'Taux changes'!Z4</f>
        <v>554.53</v>
      </c>
      <c r="AA55" s="140">
        <f>'Taux changes'!AA4</f>
        <v>623.76</v>
      </c>
      <c r="AB55" s="164">
        <f>'Taux changes'!AB4</f>
        <v>606.55999999999995</v>
      </c>
      <c r="AC55" s="164">
        <f>'Taux changes'!AC4</f>
        <v>606.35</v>
      </c>
    </row>
    <row r="56" spans="2:29" ht="5.25" customHeight="1" thickBot="1" x14ac:dyDescent="0.5">
      <c r="B56" s="92"/>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165"/>
      <c r="AC56" s="165"/>
    </row>
    <row r="57" spans="2:29" ht="13.15" customHeight="1" thickTop="1" x14ac:dyDescent="0.45">
      <c r="B57" s="93" t="s">
        <v>308</v>
      </c>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166"/>
      <c r="AC57" s="166"/>
    </row>
    <row r="58" spans="2:29" ht="13.15" customHeight="1" thickBot="1" x14ac:dyDescent="0.5">
      <c r="B58" s="89">
        <v>45483</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145"/>
      <c r="AC58" s="145"/>
    </row>
  </sheetData>
  <hyperlinks>
    <hyperlink ref="A1" location="Sommaire!B2" display="Sommaire" xr:uid="{5A697295-156E-431A-BFC0-1CF5BB896E47}"/>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A1:AG62"/>
  <sheetViews>
    <sheetView showGridLines="0" zoomScale="90" zoomScaleNormal="90" workbookViewId="0">
      <pane xSplit="5" ySplit="3" topLeftCell="O4" activePane="bottomRight" state="frozen"/>
      <selection activeCell="H20" sqref="H20"/>
      <selection pane="topRight" activeCell="H20" sqref="H20"/>
      <selection pane="bottomLeft" activeCell="H20" sqref="H20"/>
      <selection pane="bottomRight" activeCell="AE7" sqref="AE7"/>
    </sheetView>
  </sheetViews>
  <sheetFormatPr baseColWidth="10" defaultColWidth="8.71875" defaultRowHeight="15" customHeight="1" x14ac:dyDescent="0.5"/>
  <cols>
    <col min="1" max="1" width="8.71875" style="45"/>
    <col min="2" max="2" width="5.38671875" style="45" customWidth="1"/>
    <col min="3" max="3" width="35.71875" style="45" customWidth="1"/>
    <col min="4" max="16" width="8.71875" style="45" customWidth="1"/>
    <col min="17" max="21" width="9" style="45" bestFit="1" customWidth="1"/>
    <col min="22" max="22" width="10.27734375" style="45" bestFit="1" customWidth="1"/>
    <col min="23" max="26" width="8.5546875" style="45" customWidth="1"/>
    <col min="27" max="29" width="8.5546875" style="52" customWidth="1"/>
    <col min="30" max="31" width="8.5546875" style="180" customWidth="1"/>
    <col min="32" max="16384" width="8.71875" style="45"/>
  </cols>
  <sheetData>
    <row r="1" spans="1:33" ht="15" customHeight="1" x14ac:dyDescent="0.45">
      <c r="A1" s="76" t="s">
        <v>296</v>
      </c>
      <c r="AA1" s="45"/>
      <c r="AB1" s="45"/>
      <c r="AC1" s="45"/>
      <c r="AD1" s="167"/>
      <c r="AE1" s="167"/>
    </row>
    <row r="2" spans="1:33" ht="1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168"/>
      <c r="AE2" s="168"/>
    </row>
    <row r="3" spans="1:33" ht="21" customHeight="1" thickTop="1" x14ac:dyDescent="0.5">
      <c r="C3" s="62" t="s">
        <v>310</v>
      </c>
      <c r="D3" s="64"/>
      <c r="E3" s="64"/>
      <c r="F3" s="64"/>
      <c r="G3" s="64"/>
      <c r="H3" s="64"/>
      <c r="I3" s="64"/>
      <c r="J3" s="64"/>
      <c r="K3" s="64"/>
      <c r="L3" s="64"/>
      <c r="M3" s="64"/>
      <c r="N3" s="64"/>
      <c r="O3" s="64"/>
      <c r="P3" s="64"/>
      <c r="Q3" s="64"/>
      <c r="R3" s="64"/>
      <c r="S3" s="64"/>
      <c r="T3" s="64"/>
      <c r="U3" s="64"/>
      <c r="V3" s="64"/>
      <c r="W3" s="64"/>
      <c r="X3" s="64"/>
      <c r="Y3" s="64"/>
      <c r="Z3" s="64"/>
      <c r="AA3" s="64"/>
      <c r="AB3" s="64"/>
      <c r="AC3" s="64"/>
      <c r="AD3" s="169"/>
      <c r="AE3" s="169"/>
    </row>
    <row r="4" spans="1:33" ht="21" customHeight="1" x14ac:dyDescent="0.5">
      <c r="C4" s="62" t="s">
        <v>311</v>
      </c>
      <c r="D4" s="64"/>
      <c r="E4" s="64"/>
      <c r="F4" s="64"/>
      <c r="G4" s="64"/>
      <c r="H4" s="64"/>
      <c r="I4" s="64"/>
      <c r="J4" s="64"/>
      <c r="K4" s="64"/>
      <c r="L4" s="64"/>
      <c r="M4" s="64"/>
      <c r="N4" s="64"/>
      <c r="O4" s="64"/>
      <c r="P4" s="64"/>
      <c r="Q4" s="64"/>
      <c r="R4" s="64"/>
      <c r="S4" s="64"/>
      <c r="T4" s="64"/>
      <c r="U4" s="64"/>
      <c r="V4" s="64"/>
      <c r="W4" s="64"/>
      <c r="X4" s="64"/>
      <c r="Y4" s="64"/>
      <c r="Z4" s="64"/>
      <c r="AA4" s="64"/>
      <c r="AB4" s="64"/>
      <c r="AC4" s="64"/>
      <c r="AD4" s="169"/>
      <c r="AE4" s="169"/>
    </row>
    <row r="5" spans="1:33" s="96" customFormat="1" ht="15" customHeight="1" thickBot="1" x14ac:dyDescent="0.5">
      <c r="B5" s="79"/>
      <c r="C5" s="95" t="s">
        <v>439</v>
      </c>
      <c r="D5" s="86"/>
      <c r="E5" s="86"/>
      <c r="F5" s="99">
        <v>1999</v>
      </c>
      <c r="G5" s="99">
        <f t="shared" ref="G5" si="0">+F5+1</f>
        <v>2000</v>
      </c>
      <c r="H5" s="99">
        <f t="shared" ref="H5" si="1">+G5+1</f>
        <v>2001</v>
      </c>
      <c r="I5" s="99">
        <f t="shared" ref="I5" si="2">+H5+1</f>
        <v>2002</v>
      </c>
      <c r="J5" s="99">
        <f t="shared" ref="J5" si="3">+I5+1</f>
        <v>2003</v>
      </c>
      <c r="K5" s="99">
        <f t="shared" ref="K5" si="4">+J5+1</f>
        <v>2004</v>
      </c>
      <c r="L5" s="99">
        <f t="shared" ref="L5" si="5">+K5+1</f>
        <v>2005</v>
      </c>
      <c r="M5" s="99">
        <f t="shared" ref="M5" si="6">+L5+1</f>
        <v>2006</v>
      </c>
      <c r="N5" s="99">
        <f t="shared" ref="N5" si="7">+M5+1</f>
        <v>2007</v>
      </c>
      <c r="O5" s="99">
        <f t="shared" ref="O5" si="8">+N5+1</f>
        <v>2008</v>
      </c>
      <c r="P5" s="99">
        <f t="shared" ref="P5" si="9">+O5+1</f>
        <v>2009</v>
      </c>
      <c r="Q5" s="99">
        <f t="shared" ref="Q5" si="10">+P5+1</f>
        <v>2010</v>
      </c>
      <c r="R5" s="99">
        <f t="shared" ref="R5" si="11">+Q5+1</f>
        <v>2011</v>
      </c>
      <c r="S5" s="99">
        <f t="shared" ref="S5" si="12">+R5+1</f>
        <v>2012</v>
      </c>
      <c r="T5" s="99">
        <f t="shared" ref="T5" si="13">+S5+1</f>
        <v>2013</v>
      </c>
      <c r="U5" s="99">
        <f t="shared" ref="U5" si="14">+T5+1</f>
        <v>2014</v>
      </c>
      <c r="V5" s="99">
        <f t="shared" ref="V5" si="15">+U5+1</f>
        <v>2015</v>
      </c>
      <c r="W5" s="99">
        <f t="shared" ref="W5" si="16">+V5+1</f>
        <v>2016</v>
      </c>
      <c r="X5" s="99">
        <f t="shared" ref="X5" si="17">+W5+1</f>
        <v>2017</v>
      </c>
      <c r="Y5" s="99">
        <f t="shared" ref="Y5" si="18">+X5+1</f>
        <v>2018</v>
      </c>
      <c r="Z5" s="99">
        <f t="shared" ref="Z5" si="19">+Y5+1</f>
        <v>2019</v>
      </c>
      <c r="AA5" s="99">
        <f t="shared" ref="AA5:AE5" si="20">+Z5+1</f>
        <v>2020</v>
      </c>
      <c r="AB5" s="99">
        <f t="shared" ref="AB5:AC5" si="21">+AA5+1</f>
        <v>2021</v>
      </c>
      <c r="AC5" s="99">
        <f t="shared" si="21"/>
        <v>2022</v>
      </c>
      <c r="AD5" s="170">
        <f t="shared" si="20"/>
        <v>2023</v>
      </c>
      <c r="AE5" s="170">
        <f t="shared" si="20"/>
        <v>2024</v>
      </c>
    </row>
    <row r="6" spans="1:33" ht="15" customHeight="1" thickTop="1" x14ac:dyDescent="0.5">
      <c r="B6" s="67" t="s">
        <v>0</v>
      </c>
      <c r="C6" s="67" t="s">
        <v>1</v>
      </c>
      <c r="D6" s="64"/>
      <c r="E6" s="64"/>
      <c r="F6" s="64"/>
      <c r="G6" s="64"/>
      <c r="H6" s="64"/>
      <c r="I6" s="64"/>
      <c r="J6" s="64"/>
      <c r="K6" s="64"/>
      <c r="L6" s="64"/>
      <c r="M6" s="64"/>
      <c r="N6" s="64"/>
      <c r="O6" s="64"/>
      <c r="P6" s="64"/>
      <c r="Q6" s="64"/>
      <c r="R6" s="64"/>
      <c r="S6" s="64"/>
      <c r="T6" s="64"/>
      <c r="U6" s="64"/>
      <c r="V6" s="64"/>
      <c r="W6" s="64"/>
      <c r="X6" s="64"/>
      <c r="Y6" s="64"/>
      <c r="Z6" s="64"/>
      <c r="AA6" s="64"/>
      <c r="AB6" s="64"/>
      <c r="AC6" s="64"/>
      <c r="AD6" s="169"/>
      <c r="AE6" s="169"/>
    </row>
    <row r="7" spans="1:33" ht="15" customHeight="1" x14ac:dyDescent="0.45">
      <c r="B7" s="44" t="s">
        <v>17</v>
      </c>
      <c r="C7" s="1" t="s">
        <v>13</v>
      </c>
      <c r="D7" s="2"/>
      <c r="E7" s="2"/>
      <c r="F7" s="3">
        <v>3140.0825399229625</v>
      </c>
      <c r="G7" s="3">
        <v>3217.6852005974833</v>
      </c>
      <c r="H7" s="3">
        <v>3500.0873700915513</v>
      </c>
      <c r="I7" s="3">
        <v>3747.8260858733997</v>
      </c>
      <c r="J7" s="3">
        <v>4090.9309877234173</v>
      </c>
      <c r="K7" s="3">
        <v>4378.7383718947012</v>
      </c>
      <c r="L7" s="3">
        <v>4899.4045982759462</v>
      </c>
      <c r="M7" s="3">
        <v>5234.0064276234134</v>
      </c>
      <c r="N7" s="3">
        <v>5449.11807230657</v>
      </c>
      <c r="O7" s="3">
        <v>6545.4384997330944</v>
      </c>
      <c r="P7" s="3">
        <v>6795.7749802879471</v>
      </c>
      <c r="Q7" s="3">
        <v>7585.0227435587176</v>
      </c>
      <c r="R7" s="3">
        <v>8660.8976686509577</v>
      </c>
      <c r="S7" s="3">
        <v>9872.1716034341498</v>
      </c>
      <c r="T7" s="3">
        <v>10254.951034846588</v>
      </c>
      <c r="U7" s="3">
        <v>10621.457360190549</v>
      </c>
      <c r="V7" s="3">
        <v>10820.644</v>
      </c>
      <c r="W7" s="3">
        <v>11659.993</v>
      </c>
      <c r="X7" s="3">
        <v>12495.574000000001</v>
      </c>
      <c r="Y7" s="3">
        <v>13445.125</v>
      </c>
      <c r="Z7" s="3">
        <v>14160.088</v>
      </c>
      <c r="AA7" s="3">
        <v>15400.63</v>
      </c>
      <c r="AB7" s="3">
        <v>16784.071</v>
      </c>
      <c r="AC7" s="3">
        <v>18460.999</v>
      </c>
      <c r="AD7" s="171">
        <v>19112.596327756852</v>
      </c>
      <c r="AE7" s="171">
        <v>21075.904133579948</v>
      </c>
    </row>
    <row r="8" spans="1:33" ht="15" customHeight="1" x14ac:dyDescent="0.45">
      <c r="B8" s="44" t="s">
        <v>18</v>
      </c>
      <c r="C8" s="1" t="s">
        <v>14</v>
      </c>
      <c r="D8" s="2"/>
      <c r="E8" s="2"/>
      <c r="F8" s="3">
        <v>1185.9876391354635</v>
      </c>
      <c r="G8" s="3">
        <v>1224.8852227296095</v>
      </c>
      <c r="H8" s="3">
        <v>1304.7723956728541</v>
      </c>
      <c r="I8" s="3">
        <v>1395.6295610642781</v>
      </c>
      <c r="J8" s="3">
        <v>1520.4526048625487</v>
      </c>
      <c r="K8" s="3">
        <v>1718.9471877998151</v>
      </c>
      <c r="L8" s="3">
        <v>1934.5952585004779</v>
      </c>
      <c r="M8" s="3">
        <v>2057.3046070893993</v>
      </c>
      <c r="N8" s="3">
        <v>2070.4980601963093</v>
      </c>
      <c r="O8" s="3">
        <v>2628.1411794386468</v>
      </c>
      <c r="P8" s="3">
        <v>2704.4997652406591</v>
      </c>
      <c r="Q8" s="3">
        <v>2967.0253018757521</v>
      </c>
      <c r="R8" s="3">
        <v>3424.7229675148737</v>
      </c>
      <c r="S8" s="3">
        <v>4039.9432591522618</v>
      </c>
      <c r="T8" s="3">
        <v>4325.5913041541571</v>
      </c>
      <c r="U8" s="3">
        <v>4348.3838284291214</v>
      </c>
      <c r="V8" s="3">
        <v>4450.3149999999996</v>
      </c>
      <c r="W8" s="3">
        <v>4784.8050000000003</v>
      </c>
      <c r="X8" s="3">
        <v>5148.4859999999999</v>
      </c>
      <c r="Y8" s="3">
        <v>5489.4960000000001</v>
      </c>
      <c r="Z8" s="3">
        <v>5615.2330000000002</v>
      </c>
      <c r="AA8" s="3">
        <v>5980.0540000000001</v>
      </c>
      <c r="AB8" s="3">
        <v>6824.6019999999999</v>
      </c>
      <c r="AC8" s="3">
        <v>7624.1149999999998</v>
      </c>
      <c r="AD8" s="171">
        <v>7847.8982817243677</v>
      </c>
      <c r="AE8" s="171">
        <v>8260.9935382530839</v>
      </c>
      <c r="AG8" s="49"/>
    </row>
    <row r="9" spans="1:33" ht="15" customHeight="1" x14ac:dyDescent="0.45">
      <c r="B9" s="44" t="s">
        <v>19</v>
      </c>
      <c r="C9" s="4" t="s">
        <v>15</v>
      </c>
      <c r="D9" s="5"/>
      <c r="E9" s="5"/>
      <c r="F9" s="6">
        <f t="shared" ref="F9:V9" si="22">+F7-F8</f>
        <v>1954.094900787499</v>
      </c>
      <c r="G9" s="6">
        <f t="shared" si="22"/>
        <v>1992.7999778678738</v>
      </c>
      <c r="H9" s="6">
        <f t="shared" si="22"/>
        <v>2195.3149744186971</v>
      </c>
      <c r="I9" s="6">
        <f t="shared" si="22"/>
        <v>2352.1965248091219</v>
      </c>
      <c r="J9" s="6">
        <f t="shared" si="22"/>
        <v>2570.4783828608688</v>
      </c>
      <c r="K9" s="6">
        <f t="shared" si="22"/>
        <v>2659.7911840948864</v>
      </c>
      <c r="L9" s="6">
        <f t="shared" si="22"/>
        <v>2964.8093397754683</v>
      </c>
      <c r="M9" s="6">
        <f t="shared" si="22"/>
        <v>3176.7018205340141</v>
      </c>
      <c r="N9" s="6">
        <f t="shared" si="22"/>
        <v>3378.6200121102606</v>
      </c>
      <c r="O9" s="6">
        <f t="shared" si="22"/>
        <v>3917.2973202944477</v>
      </c>
      <c r="P9" s="6">
        <f t="shared" si="22"/>
        <v>4091.2752150472879</v>
      </c>
      <c r="Q9" s="6">
        <f t="shared" si="22"/>
        <v>4617.9974416829655</v>
      </c>
      <c r="R9" s="6">
        <f t="shared" si="22"/>
        <v>5236.174701136084</v>
      </c>
      <c r="S9" s="6">
        <f t="shared" si="22"/>
        <v>5832.228344281888</v>
      </c>
      <c r="T9" s="6">
        <f t="shared" si="22"/>
        <v>5929.3597306924312</v>
      </c>
      <c r="U9" s="6">
        <f t="shared" si="22"/>
        <v>6273.0735317614271</v>
      </c>
      <c r="V9" s="6">
        <f t="shared" si="22"/>
        <v>6370.3290000000006</v>
      </c>
      <c r="W9" s="6">
        <f>+W7-W8</f>
        <v>6875.1880000000001</v>
      </c>
      <c r="X9" s="6">
        <f>+X7-X8</f>
        <v>7347.0880000000006</v>
      </c>
      <c r="Y9" s="6">
        <f>+Y7-Y8</f>
        <v>7955.6289999999999</v>
      </c>
      <c r="Z9" s="6">
        <f t="shared" ref="Z9:AA9" si="23">+Z7-Z8</f>
        <v>8544.8549999999996</v>
      </c>
      <c r="AA9" s="6">
        <f t="shared" si="23"/>
        <v>9420.5759999999991</v>
      </c>
      <c r="AB9" s="6">
        <f t="shared" ref="AB9" si="24">+AB7-AB8</f>
        <v>9959.469000000001</v>
      </c>
      <c r="AC9" s="6">
        <f t="shared" ref="AC9" si="25">+AC7-AC8</f>
        <v>10836.884</v>
      </c>
      <c r="AD9" s="172">
        <f t="shared" ref="AD9:AE9" si="26">+AD7-AD8</f>
        <v>11264.698046032485</v>
      </c>
      <c r="AE9" s="172">
        <f t="shared" si="26"/>
        <v>12814.910595326864</v>
      </c>
    </row>
    <row r="10" spans="1:33" ht="15" customHeight="1" x14ac:dyDescent="0.45">
      <c r="B10" s="44" t="s">
        <v>20</v>
      </c>
      <c r="C10" s="1" t="s">
        <v>16</v>
      </c>
      <c r="D10" s="2"/>
      <c r="E10" s="2"/>
      <c r="F10" s="3">
        <v>132.09307549658587</v>
      </c>
      <c r="G10" s="3">
        <v>115.36013699990305</v>
      </c>
      <c r="H10" s="3">
        <v>141.30544504095479</v>
      </c>
      <c r="I10" s="3">
        <v>160.67562670680556</v>
      </c>
      <c r="J10" s="3">
        <v>178.68086032739086</v>
      </c>
      <c r="K10" s="3">
        <v>215.09152036693189</v>
      </c>
      <c r="L10" s="3">
        <v>275.90677282500792</v>
      </c>
      <c r="M10" s="3">
        <v>243.83807122255439</v>
      </c>
      <c r="N10" s="3">
        <v>271.30806171214675</v>
      </c>
      <c r="O10" s="3">
        <v>298.04329576859124</v>
      </c>
      <c r="P10" s="3">
        <v>353.32536728518846</v>
      </c>
      <c r="Q10" s="3">
        <v>384.18439700980673</v>
      </c>
      <c r="R10" s="3">
        <v>456.64817994695227</v>
      </c>
      <c r="S10" s="3">
        <v>580.87755565859561</v>
      </c>
      <c r="T10" s="3">
        <v>710.77522422064101</v>
      </c>
      <c r="U10" s="3">
        <v>611.39285846899304</v>
      </c>
      <c r="V10" s="3">
        <v>624.98199999999997</v>
      </c>
      <c r="W10" s="3">
        <v>729.93499999999995</v>
      </c>
      <c r="X10" s="3">
        <v>844.21100000000001</v>
      </c>
      <c r="Y10" s="3">
        <v>870.452</v>
      </c>
      <c r="Z10" s="3">
        <v>848.947</v>
      </c>
      <c r="AA10" s="3">
        <v>781.69200000000001</v>
      </c>
      <c r="AB10" s="3">
        <v>963.40800000000002</v>
      </c>
      <c r="AC10" s="3">
        <v>779.03200000000004</v>
      </c>
      <c r="AD10" s="171">
        <v>935.00547226175172</v>
      </c>
      <c r="AE10" s="171">
        <v>1206.6606185657531</v>
      </c>
    </row>
    <row r="11" spans="1:33" ht="15" customHeight="1" thickBot="1" x14ac:dyDescent="0.5">
      <c r="B11" s="95" t="s">
        <v>21</v>
      </c>
      <c r="C11" s="100" t="s">
        <v>12</v>
      </c>
      <c r="D11" s="101"/>
      <c r="E11" s="101"/>
      <c r="F11" s="102">
        <f t="shared" ref="F11" si="27">SUM(F9:F10)</f>
        <v>2086.1879762840849</v>
      </c>
      <c r="G11" s="102">
        <f t="shared" ref="G11:V11" si="28">SUM(G9:G10)</f>
        <v>2108.1601148677769</v>
      </c>
      <c r="H11" s="102">
        <f t="shared" si="28"/>
        <v>2336.6204194596521</v>
      </c>
      <c r="I11" s="102">
        <f t="shared" si="28"/>
        <v>2512.8721515159273</v>
      </c>
      <c r="J11" s="102">
        <f t="shared" si="28"/>
        <v>2749.1592431882596</v>
      </c>
      <c r="K11" s="102">
        <f t="shared" si="28"/>
        <v>2874.8827044618183</v>
      </c>
      <c r="L11" s="102">
        <f t="shared" si="28"/>
        <v>3240.7161126004762</v>
      </c>
      <c r="M11" s="102">
        <f t="shared" si="28"/>
        <v>3420.5398917565685</v>
      </c>
      <c r="N11" s="102">
        <f t="shared" si="28"/>
        <v>3649.9280738224074</v>
      </c>
      <c r="O11" s="102">
        <f t="shared" si="28"/>
        <v>4215.3406160630393</v>
      </c>
      <c r="P11" s="102">
        <f t="shared" si="28"/>
        <v>4444.6005823324767</v>
      </c>
      <c r="Q11" s="102">
        <f t="shared" si="28"/>
        <v>5002.1818386927725</v>
      </c>
      <c r="R11" s="102">
        <f t="shared" si="28"/>
        <v>5692.822881083036</v>
      </c>
      <c r="S11" s="102">
        <f t="shared" si="28"/>
        <v>6413.1058999404831</v>
      </c>
      <c r="T11" s="102">
        <f t="shared" si="28"/>
        <v>6640.1349549130719</v>
      </c>
      <c r="U11" s="102">
        <f t="shared" si="28"/>
        <v>6884.4663902304201</v>
      </c>
      <c r="V11" s="102">
        <f t="shared" si="28"/>
        <v>6995.3110000000006</v>
      </c>
      <c r="W11" s="102">
        <f>SUM(W9:W10)</f>
        <v>7605.1229999999996</v>
      </c>
      <c r="X11" s="102">
        <f>SUM(X9:X10)</f>
        <v>8191.2990000000009</v>
      </c>
      <c r="Y11" s="102">
        <f>SUM(Y9:Y10)</f>
        <v>8826.0810000000001</v>
      </c>
      <c r="Z11" s="102">
        <f t="shared" ref="Z11:AA11" si="29">SUM(Z9:Z10)</f>
        <v>9393.8019999999997</v>
      </c>
      <c r="AA11" s="102">
        <f t="shared" si="29"/>
        <v>10202.268</v>
      </c>
      <c r="AB11" s="102">
        <f t="shared" ref="AB11" si="30">SUM(AB9:AB10)</f>
        <v>10922.877</v>
      </c>
      <c r="AC11" s="102">
        <f t="shared" ref="AC11" si="31">SUM(AC9:AC10)</f>
        <v>11615.915999999999</v>
      </c>
      <c r="AD11" s="173">
        <f t="shared" ref="AD11:AE11" si="32">SUM(AD9:AD10)</f>
        <v>12199.703518294236</v>
      </c>
      <c r="AE11" s="173">
        <f t="shared" si="32"/>
        <v>14021.571213892617</v>
      </c>
    </row>
    <row r="12" spans="1:33" ht="15" customHeight="1" thickTop="1" x14ac:dyDescent="0.45">
      <c r="F12" s="49"/>
      <c r="G12" s="49"/>
      <c r="H12" s="49"/>
      <c r="I12" s="49"/>
      <c r="J12" s="49"/>
      <c r="K12" s="49"/>
      <c r="L12" s="49"/>
      <c r="M12" s="49"/>
      <c r="N12" s="49"/>
      <c r="O12" s="49"/>
      <c r="P12" s="49"/>
      <c r="Q12" s="49"/>
      <c r="R12" s="49"/>
      <c r="S12" s="49"/>
      <c r="T12" s="49"/>
      <c r="U12" s="49"/>
      <c r="V12" s="49"/>
      <c r="W12" s="49"/>
      <c r="X12" s="49"/>
      <c r="Y12" s="49"/>
      <c r="Z12" s="49"/>
      <c r="AA12" s="49"/>
      <c r="AB12" s="49"/>
      <c r="AC12" s="49"/>
      <c r="AD12" s="171"/>
      <c r="AE12" s="171"/>
    </row>
    <row r="13" spans="1:33" ht="15" customHeight="1" x14ac:dyDescent="0.5">
      <c r="AD13" s="174"/>
      <c r="AE13" s="174"/>
    </row>
    <row r="14" spans="1:33" ht="21" customHeight="1" x14ac:dyDescent="0.5">
      <c r="C14" s="62" t="s">
        <v>312</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175"/>
      <c r="AE14" s="175"/>
    </row>
    <row r="15" spans="1:33" ht="21" customHeight="1" x14ac:dyDescent="0.5">
      <c r="C15" s="62" t="s">
        <v>311</v>
      </c>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175"/>
      <c r="AE15" s="175"/>
    </row>
    <row r="16" spans="1:33" s="96" customFormat="1" ht="15" customHeight="1" thickBot="1" x14ac:dyDescent="0.5">
      <c r="B16" s="79"/>
      <c r="C16" s="95" t="s">
        <v>432</v>
      </c>
      <c r="D16" s="86"/>
      <c r="E16" s="86"/>
      <c r="F16" s="99">
        <v>1999</v>
      </c>
      <c r="G16" s="99">
        <f t="shared" ref="G16:AE16" si="33">+F16+1</f>
        <v>2000</v>
      </c>
      <c r="H16" s="99">
        <f t="shared" si="33"/>
        <v>2001</v>
      </c>
      <c r="I16" s="99">
        <f t="shared" si="33"/>
        <v>2002</v>
      </c>
      <c r="J16" s="99">
        <f t="shared" si="33"/>
        <v>2003</v>
      </c>
      <c r="K16" s="99">
        <f t="shared" si="33"/>
        <v>2004</v>
      </c>
      <c r="L16" s="99">
        <f t="shared" si="33"/>
        <v>2005</v>
      </c>
      <c r="M16" s="99">
        <f t="shared" si="33"/>
        <v>2006</v>
      </c>
      <c r="N16" s="99">
        <f t="shared" si="33"/>
        <v>2007</v>
      </c>
      <c r="O16" s="99">
        <f t="shared" si="33"/>
        <v>2008</v>
      </c>
      <c r="P16" s="99">
        <f t="shared" si="33"/>
        <v>2009</v>
      </c>
      <c r="Q16" s="99">
        <f t="shared" si="33"/>
        <v>2010</v>
      </c>
      <c r="R16" s="99">
        <f t="shared" si="33"/>
        <v>2011</v>
      </c>
      <c r="S16" s="99">
        <f t="shared" si="33"/>
        <v>2012</v>
      </c>
      <c r="T16" s="99">
        <f t="shared" si="33"/>
        <v>2013</v>
      </c>
      <c r="U16" s="99">
        <f t="shared" si="33"/>
        <v>2014</v>
      </c>
      <c r="V16" s="99">
        <f t="shared" si="33"/>
        <v>2015</v>
      </c>
      <c r="W16" s="99">
        <f t="shared" si="33"/>
        <v>2016</v>
      </c>
      <c r="X16" s="99">
        <f t="shared" si="33"/>
        <v>2017</v>
      </c>
      <c r="Y16" s="99">
        <f t="shared" si="33"/>
        <v>2018</v>
      </c>
      <c r="Z16" s="99">
        <f t="shared" si="33"/>
        <v>2019</v>
      </c>
      <c r="AA16" s="99">
        <f t="shared" si="33"/>
        <v>2020</v>
      </c>
      <c r="AB16" s="99">
        <f t="shared" si="33"/>
        <v>2021</v>
      </c>
      <c r="AC16" s="99">
        <f t="shared" si="33"/>
        <v>2022</v>
      </c>
      <c r="AD16" s="176">
        <f t="shared" si="33"/>
        <v>2023</v>
      </c>
      <c r="AE16" s="176">
        <f t="shared" si="33"/>
        <v>2024</v>
      </c>
    </row>
    <row r="17" spans="2:31" ht="15" customHeight="1" thickTop="1" x14ac:dyDescent="0.45">
      <c r="B17" s="45" t="s">
        <v>0</v>
      </c>
      <c r="C17" s="24" t="s">
        <v>1</v>
      </c>
      <c r="D17" s="25"/>
      <c r="E17" s="25"/>
      <c r="F17" s="25"/>
      <c r="G17" s="25"/>
      <c r="H17" s="25"/>
      <c r="I17" s="25"/>
      <c r="J17" s="25"/>
      <c r="K17" s="25"/>
      <c r="L17" s="25"/>
      <c r="M17" s="25"/>
      <c r="N17" s="25"/>
      <c r="O17" s="25"/>
      <c r="P17" s="25"/>
      <c r="Q17" s="25"/>
      <c r="R17" s="25"/>
      <c r="S17" s="25"/>
      <c r="T17" s="25"/>
      <c r="U17" s="25"/>
      <c r="V17" s="25"/>
      <c r="W17" s="25"/>
      <c r="X17" s="25"/>
      <c r="Y17" s="25"/>
      <c r="Z17" s="25"/>
      <c r="AA17" s="103"/>
      <c r="AB17" s="103"/>
      <c r="AC17" s="103"/>
      <c r="AD17" s="177"/>
      <c r="AE17" s="177"/>
    </row>
    <row r="18" spans="2:31" ht="15" customHeight="1" x14ac:dyDescent="0.45">
      <c r="B18" s="44" t="s">
        <v>17</v>
      </c>
      <c r="C18" s="1" t="s">
        <v>13</v>
      </c>
      <c r="D18" s="2"/>
      <c r="E18" s="2"/>
      <c r="F18" s="3">
        <v>4373.7720132390732</v>
      </c>
      <c r="G18" s="3">
        <v>4490.9724592180764</v>
      </c>
      <c r="H18" s="3">
        <v>4655.9294190210894</v>
      </c>
      <c r="I18" s="3">
        <v>4844.9873780645648</v>
      </c>
      <c r="J18" s="3">
        <v>5206.0263074042768</v>
      </c>
      <c r="K18" s="3">
        <v>5559.4849181782756</v>
      </c>
      <c r="L18" s="3">
        <v>5976.9553185267096</v>
      </c>
      <c r="M18" s="3">
        <v>6372.9877287460349</v>
      </c>
      <c r="N18" s="3">
        <v>6537.2751513793</v>
      </c>
      <c r="O18" s="3">
        <v>7241.6213437495535</v>
      </c>
      <c r="P18" s="3">
        <v>7400.2039615661997</v>
      </c>
      <c r="Q18" s="3">
        <v>8071.9022693012757</v>
      </c>
      <c r="R18" s="3">
        <v>8611.8393086423821</v>
      </c>
      <c r="S18" s="3">
        <v>9400.7889370552566</v>
      </c>
      <c r="T18" s="3">
        <v>9953.0490305687163</v>
      </c>
      <c r="U18" s="3">
        <v>10371.697707477859</v>
      </c>
      <c r="V18" s="3">
        <v>10820.644</v>
      </c>
      <c r="W18" s="3">
        <v>11514.991</v>
      </c>
      <c r="X18" s="3">
        <v>12166.133517488819</v>
      </c>
      <c r="Y18" s="3">
        <v>12972.937487070418</v>
      </c>
      <c r="Z18" s="3">
        <v>13696.722251008176</v>
      </c>
      <c r="AA18" s="3">
        <v>14213.878637673712</v>
      </c>
      <c r="AB18" s="3">
        <v>15356.625885433368</v>
      </c>
      <c r="AC18" s="3">
        <v>15621.828495658054</v>
      </c>
      <c r="AD18" s="171">
        <v>16178.650881695648</v>
      </c>
      <c r="AE18" s="171">
        <v>16727.15263558631</v>
      </c>
    </row>
    <row r="19" spans="2:31" ht="15" customHeight="1" x14ac:dyDescent="0.45">
      <c r="B19" s="44" t="s">
        <v>18</v>
      </c>
      <c r="C19" s="1" t="s">
        <v>14</v>
      </c>
      <c r="D19" s="2"/>
      <c r="E19" s="2"/>
      <c r="F19" s="3">
        <v>1632.1193515886803</v>
      </c>
      <c r="G19" s="3">
        <v>1692.3094481407975</v>
      </c>
      <c r="H19" s="3">
        <v>1664.1136651747279</v>
      </c>
      <c r="I19" s="3">
        <v>1719.735746904473</v>
      </c>
      <c r="J19" s="3">
        <v>1837.7275256691059</v>
      </c>
      <c r="K19" s="3">
        <v>2058.9992407534523</v>
      </c>
      <c r="L19" s="3">
        <v>2169.0551918266365</v>
      </c>
      <c r="M19" s="3">
        <v>2312.9213520260259</v>
      </c>
      <c r="N19" s="3">
        <v>2323.8452016590586</v>
      </c>
      <c r="O19" s="3">
        <v>2794.6315740410223</v>
      </c>
      <c r="P19" s="3">
        <v>2848.4689593023072</v>
      </c>
      <c r="Q19" s="3">
        <v>3153.5370961212175</v>
      </c>
      <c r="R19" s="3">
        <v>3401.4344585237336</v>
      </c>
      <c r="S19" s="3">
        <v>3909.0981415222641</v>
      </c>
      <c r="T19" s="3">
        <v>4165.4564442362171</v>
      </c>
      <c r="U19" s="3">
        <v>4219.6362436660356</v>
      </c>
      <c r="V19" s="3">
        <v>4450.3149999999996</v>
      </c>
      <c r="W19" s="3">
        <v>4785.9359999999997</v>
      </c>
      <c r="X19" s="3">
        <v>5131.1725854157066</v>
      </c>
      <c r="Y19" s="3">
        <v>5435.0891213724599</v>
      </c>
      <c r="Z19" s="3">
        <v>5670.5807789725959</v>
      </c>
      <c r="AA19" s="3">
        <v>6034.7068361879792</v>
      </c>
      <c r="AB19" s="3">
        <v>6645.1432039640567</v>
      </c>
      <c r="AC19" s="3">
        <v>6796.7703596586589</v>
      </c>
      <c r="AD19" s="171">
        <v>7111.5773389773422</v>
      </c>
      <c r="AE19" s="171">
        <v>7281.5718858633873</v>
      </c>
    </row>
    <row r="20" spans="2:31" ht="15" customHeight="1" x14ac:dyDescent="0.45">
      <c r="B20" s="44" t="s">
        <v>19</v>
      </c>
      <c r="C20" s="4" t="s">
        <v>15</v>
      </c>
      <c r="D20" s="5"/>
      <c r="E20" s="5"/>
      <c r="F20" s="6">
        <v>2753.8162807242679</v>
      </c>
      <c r="G20" s="6">
        <v>2810.7569536165902</v>
      </c>
      <c r="H20" s="6">
        <v>3006.2406494273396</v>
      </c>
      <c r="I20" s="6">
        <v>3141.1428993981067</v>
      </c>
      <c r="J20" s="6">
        <v>3386.2249312325557</v>
      </c>
      <c r="K20" s="6">
        <v>3510.9517986036676</v>
      </c>
      <c r="L20" s="6">
        <v>3823.6972667843743</v>
      </c>
      <c r="M20" s="6">
        <v>4076.8884722026919</v>
      </c>
      <c r="N20" s="6">
        <v>4237.5786049510953</v>
      </c>
      <c r="O20" s="6">
        <v>4447.8431616689813</v>
      </c>
      <c r="P20" s="6">
        <v>4553.1061482788518</v>
      </c>
      <c r="Q20" s="6">
        <v>4917.2261877150231</v>
      </c>
      <c r="R20" s="6">
        <v>5209.122410920143</v>
      </c>
      <c r="S20" s="6">
        <v>5489.9683897356063</v>
      </c>
      <c r="T20" s="6">
        <v>5786.4949873495716</v>
      </c>
      <c r="U20" s="6">
        <v>6152.5422457922305</v>
      </c>
      <c r="V20" s="6">
        <v>6370.3289999999997</v>
      </c>
      <c r="W20" s="6">
        <v>6729.0550000000003</v>
      </c>
      <c r="X20" s="6">
        <v>7036.5639151431205</v>
      </c>
      <c r="Y20" s="6">
        <v>7538.1383962757382</v>
      </c>
      <c r="Z20" s="6">
        <v>8023.5352816312698</v>
      </c>
      <c r="AA20" s="6">
        <v>8186.9946992371124</v>
      </c>
      <c r="AB20" s="6">
        <v>8737.3235106910925</v>
      </c>
      <c r="AC20" s="6">
        <v>8854.9959164324046</v>
      </c>
      <c r="AD20" s="172">
        <v>9104.129962845609</v>
      </c>
      <c r="AE20" s="172">
        <v>9476.2052832645331</v>
      </c>
    </row>
    <row r="21" spans="2:31" ht="15" customHeight="1" x14ac:dyDescent="0.45">
      <c r="B21" s="44" t="s">
        <v>20</v>
      </c>
      <c r="C21" s="1" t="s">
        <v>16</v>
      </c>
      <c r="D21" s="2"/>
      <c r="E21" s="2"/>
      <c r="F21" s="3">
        <v>206.14333684543291</v>
      </c>
      <c r="G21" s="3">
        <v>204.57070571264603</v>
      </c>
      <c r="H21" s="3">
        <v>206.03387211145304</v>
      </c>
      <c r="I21" s="3">
        <v>210.69901991740858</v>
      </c>
      <c r="J21" s="3">
        <v>227.14415078116406</v>
      </c>
      <c r="K21" s="3">
        <v>263.29762514735836</v>
      </c>
      <c r="L21" s="3">
        <v>278.09987057349701</v>
      </c>
      <c r="M21" s="3">
        <v>284.47869182169671</v>
      </c>
      <c r="N21" s="3">
        <v>302.47107229619183</v>
      </c>
      <c r="O21" s="3">
        <v>351.58260435737736</v>
      </c>
      <c r="P21" s="3">
        <v>389.50703892270252</v>
      </c>
      <c r="Q21" s="3">
        <v>442.66149175336204</v>
      </c>
      <c r="R21" s="3">
        <v>508.49791658862404</v>
      </c>
      <c r="S21" s="3">
        <v>603.18784032109761</v>
      </c>
      <c r="T21" s="3">
        <v>661.82988838381334</v>
      </c>
      <c r="U21" s="3">
        <v>580.0979984240355</v>
      </c>
      <c r="V21" s="3">
        <v>624.98199999999997</v>
      </c>
      <c r="W21" s="3">
        <v>683.03499999999997</v>
      </c>
      <c r="X21" s="3">
        <v>830.50509509065876</v>
      </c>
      <c r="Y21" s="3">
        <v>847.51537285203904</v>
      </c>
      <c r="Z21" s="3">
        <v>854.83332437878141</v>
      </c>
      <c r="AA21" s="3">
        <v>869.74399826937884</v>
      </c>
      <c r="AB21" s="3">
        <v>953.24227937002388</v>
      </c>
      <c r="AC21" s="3">
        <v>996.73941022567965</v>
      </c>
      <c r="AD21" s="171">
        <v>1052.5431965100463</v>
      </c>
      <c r="AE21" s="171">
        <v>1193.1954055309166</v>
      </c>
    </row>
    <row r="22" spans="2:31" ht="15" customHeight="1" thickBot="1" x14ac:dyDescent="0.5">
      <c r="B22" s="95" t="s">
        <v>21</v>
      </c>
      <c r="C22" s="100" t="s">
        <v>12</v>
      </c>
      <c r="D22" s="101"/>
      <c r="E22" s="101"/>
      <c r="F22" s="102">
        <v>2963.8364938204177</v>
      </c>
      <c r="G22" s="102">
        <v>3019.8077721009117</v>
      </c>
      <c r="H22" s="102">
        <v>3219.5199128446839</v>
      </c>
      <c r="I22" s="102">
        <v>3359.664450072722</v>
      </c>
      <c r="J22" s="102">
        <v>3621.8020635341263</v>
      </c>
      <c r="K22" s="102">
        <v>3784.0027354075023</v>
      </c>
      <c r="L22" s="102">
        <v>4111.7682552939241</v>
      </c>
      <c r="M22" s="102">
        <v>4368.8838959173718</v>
      </c>
      <c r="N22" s="102">
        <v>4548.5052716626105</v>
      </c>
      <c r="O22" s="102">
        <v>4812.3182017928457</v>
      </c>
      <c r="P22" s="102">
        <v>4954.8567021207946</v>
      </c>
      <c r="Q22" s="102">
        <v>5373.3578509337676</v>
      </c>
      <c r="R22" s="102">
        <v>5729.2118390144187</v>
      </c>
      <c r="S22" s="102">
        <v>6098.8991089047586</v>
      </c>
      <c r="T22" s="102">
        <v>6452.1830143633424</v>
      </c>
      <c r="U22" s="102">
        <v>6731.359012174591</v>
      </c>
      <c r="V22" s="102">
        <v>6995.3109999999997</v>
      </c>
      <c r="W22" s="102">
        <v>7412.09</v>
      </c>
      <c r="X22" s="102">
        <v>7871.898218285226</v>
      </c>
      <c r="Y22" s="102">
        <v>8391.8031730539769</v>
      </c>
      <c r="Z22" s="102">
        <v>8886.0231696913015</v>
      </c>
      <c r="AA22" s="102">
        <v>9064.7008919252439</v>
      </c>
      <c r="AB22" s="102">
        <v>9694.0200117764562</v>
      </c>
      <c r="AC22" s="102">
        <v>9852.0770059142906</v>
      </c>
      <c r="AD22" s="178">
        <v>10147.666330745118</v>
      </c>
      <c r="AE22" s="178">
        <v>10634.533914277776</v>
      </c>
    </row>
    <row r="23" spans="2:31" ht="15" customHeight="1" thickTop="1" x14ac:dyDescent="0.45">
      <c r="B23" s="44"/>
      <c r="C23" s="1" t="s">
        <v>22</v>
      </c>
      <c r="D23" s="2"/>
      <c r="E23" s="2"/>
      <c r="F23" s="3">
        <f>+F22-F21-F20</f>
        <v>3.8768762507170322</v>
      </c>
      <c r="G23" s="3">
        <f t="shared" ref="G23:X23" si="34">+G22-G21-G20</f>
        <v>4.4801127716755218</v>
      </c>
      <c r="H23" s="3">
        <f t="shared" si="34"/>
        <v>7.2453913058911894</v>
      </c>
      <c r="I23" s="3">
        <f t="shared" si="34"/>
        <v>7.8225307572070051</v>
      </c>
      <c r="J23" s="3">
        <f t="shared" si="34"/>
        <v>8.4329815204064289</v>
      </c>
      <c r="K23" s="3">
        <f t="shared" si="34"/>
        <v>9.7533116564763986</v>
      </c>
      <c r="L23" s="3">
        <f t="shared" si="34"/>
        <v>9.9711179360529059</v>
      </c>
      <c r="M23" s="3">
        <f t="shared" si="34"/>
        <v>7.5167318929829889</v>
      </c>
      <c r="N23" s="3">
        <f t="shared" si="34"/>
        <v>8.4555944153235032</v>
      </c>
      <c r="O23" s="3">
        <f t="shared" si="34"/>
        <v>12.892435766487324</v>
      </c>
      <c r="P23" s="3">
        <f t="shared" si="34"/>
        <v>12.243514919240624</v>
      </c>
      <c r="Q23" s="3">
        <f t="shared" si="34"/>
        <v>13.470171465382009</v>
      </c>
      <c r="R23" s="3">
        <f t="shared" si="34"/>
        <v>11.591511505651397</v>
      </c>
      <c r="S23" s="3">
        <f t="shared" si="34"/>
        <v>5.7428788480547155</v>
      </c>
      <c r="T23" s="3">
        <f t="shared" si="34"/>
        <v>3.858138629957466</v>
      </c>
      <c r="U23" s="3">
        <f t="shared" si="34"/>
        <v>-1.281232041675139</v>
      </c>
      <c r="V23" s="3">
        <f t="shared" si="34"/>
        <v>0</v>
      </c>
      <c r="W23" s="3">
        <f t="shared" si="34"/>
        <v>0</v>
      </c>
      <c r="X23" s="3">
        <f t="shared" si="34"/>
        <v>4.8292080514465852</v>
      </c>
      <c r="Y23" s="3">
        <f t="shared" ref="Y23:AA23" si="35">+Y22-Y21-Y20</f>
        <v>6.1494039261997386</v>
      </c>
      <c r="Z23" s="3">
        <f t="shared" si="35"/>
        <v>7.6545636812506928</v>
      </c>
      <c r="AA23" s="7">
        <f t="shared" si="35"/>
        <v>7.9621944187520057</v>
      </c>
      <c r="AB23" s="7">
        <f t="shared" ref="AB23" si="36">+AB22-AB21-AB20</f>
        <v>3.4542217153393722</v>
      </c>
      <c r="AC23" s="7">
        <f t="shared" ref="AC23" si="37">+AC22-AC21-AC20</f>
        <v>0.34167925620567985</v>
      </c>
      <c r="AD23" s="179">
        <f t="shared" ref="AD23:AE23" si="38">+AD22-AD21-AD20</f>
        <v>-9.0068286105379229</v>
      </c>
      <c r="AE23" s="179">
        <f t="shared" si="38"/>
        <v>-34.866774517673548</v>
      </c>
    </row>
    <row r="24" spans="2:31" ht="15" customHeight="1" x14ac:dyDescent="0.5">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7"/>
      <c r="AB24" s="47"/>
      <c r="AC24" s="47"/>
    </row>
    <row r="25" spans="2:31" ht="15" customHeight="1" x14ac:dyDescent="0.5">
      <c r="D25" s="50"/>
      <c r="E25" s="50"/>
      <c r="F25" s="50"/>
      <c r="G25" s="50"/>
      <c r="H25" s="50"/>
      <c r="I25" s="50"/>
      <c r="J25" s="50"/>
      <c r="K25" s="50"/>
      <c r="L25" s="50"/>
      <c r="M25" s="50"/>
      <c r="N25" s="50"/>
      <c r="O25" s="50"/>
      <c r="P25" s="50"/>
      <c r="Q25" s="50"/>
      <c r="R25" s="50"/>
      <c r="S25" s="50"/>
      <c r="T25" s="50"/>
      <c r="U25" s="50"/>
      <c r="V25" s="50"/>
      <c r="W25" s="50"/>
      <c r="X25" s="50"/>
      <c r="Y25" s="50"/>
      <c r="Z25" s="50"/>
      <c r="AA25" s="51"/>
      <c r="AB25" s="51"/>
      <c r="AC25" s="51"/>
      <c r="AD25" s="181"/>
      <c r="AE25" s="181"/>
    </row>
    <row r="26" spans="2:31" ht="21" customHeight="1" x14ac:dyDescent="0.5">
      <c r="C26" s="62" t="s">
        <v>313</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169"/>
      <c r="AE26" s="169"/>
    </row>
    <row r="27" spans="2:31" ht="21" customHeight="1" x14ac:dyDescent="0.5">
      <c r="C27" s="62" t="s">
        <v>314</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169"/>
      <c r="AE27" s="169"/>
    </row>
    <row r="28" spans="2:31" s="96" customFormat="1" ht="15" customHeight="1" thickBot="1" x14ac:dyDescent="0.5">
      <c r="B28" s="79"/>
      <c r="C28" s="95" t="s">
        <v>315</v>
      </c>
      <c r="D28" s="86"/>
      <c r="E28" s="86"/>
      <c r="F28" s="99">
        <v>1999</v>
      </c>
      <c r="G28" s="99">
        <f t="shared" ref="G28:AE28" si="39">+F28+1</f>
        <v>2000</v>
      </c>
      <c r="H28" s="99">
        <f t="shared" si="39"/>
        <v>2001</v>
      </c>
      <c r="I28" s="99">
        <f t="shared" si="39"/>
        <v>2002</v>
      </c>
      <c r="J28" s="99">
        <f t="shared" si="39"/>
        <v>2003</v>
      </c>
      <c r="K28" s="99">
        <f t="shared" si="39"/>
        <v>2004</v>
      </c>
      <c r="L28" s="99">
        <f t="shared" si="39"/>
        <v>2005</v>
      </c>
      <c r="M28" s="99">
        <f t="shared" si="39"/>
        <v>2006</v>
      </c>
      <c r="N28" s="99">
        <f t="shared" si="39"/>
        <v>2007</v>
      </c>
      <c r="O28" s="99">
        <f t="shared" si="39"/>
        <v>2008</v>
      </c>
      <c r="P28" s="99">
        <f t="shared" si="39"/>
        <v>2009</v>
      </c>
      <c r="Q28" s="99">
        <f t="shared" si="39"/>
        <v>2010</v>
      </c>
      <c r="R28" s="99">
        <f t="shared" si="39"/>
        <v>2011</v>
      </c>
      <c r="S28" s="99">
        <f t="shared" si="39"/>
        <v>2012</v>
      </c>
      <c r="T28" s="99">
        <f t="shared" si="39"/>
        <v>2013</v>
      </c>
      <c r="U28" s="99">
        <f t="shared" si="39"/>
        <v>2014</v>
      </c>
      <c r="V28" s="99">
        <f t="shared" si="39"/>
        <v>2015</v>
      </c>
      <c r="W28" s="99">
        <f t="shared" si="39"/>
        <v>2016</v>
      </c>
      <c r="X28" s="99">
        <f t="shared" si="39"/>
        <v>2017</v>
      </c>
      <c r="Y28" s="99">
        <f t="shared" si="39"/>
        <v>2018</v>
      </c>
      <c r="Z28" s="99">
        <f t="shared" si="39"/>
        <v>2019</v>
      </c>
      <c r="AA28" s="99">
        <f t="shared" si="39"/>
        <v>2020</v>
      </c>
      <c r="AB28" s="99">
        <f t="shared" si="39"/>
        <v>2021</v>
      </c>
      <c r="AC28" s="99">
        <f t="shared" si="39"/>
        <v>2022</v>
      </c>
      <c r="AD28" s="170">
        <f t="shared" si="39"/>
        <v>2023</v>
      </c>
      <c r="AE28" s="170">
        <f t="shared" si="39"/>
        <v>2024</v>
      </c>
    </row>
    <row r="29" spans="2:31" ht="21" customHeight="1" thickTop="1" x14ac:dyDescent="0.5">
      <c r="B29" s="45" t="s">
        <v>0</v>
      </c>
      <c r="C29" s="62" t="s">
        <v>1</v>
      </c>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169"/>
      <c r="AE29" s="169"/>
    </row>
    <row r="30" spans="2:31" ht="15" customHeight="1" x14ac:dyDescent="0.45">
      <c r="B30" s="44" t="s">
        <v>17</v>
      </c>
      <c r="C30" s="1" t="s">
        <v>13</v>
      </c>
      <c r="D30" s="2"/>
      <c r="E30" s="3"/>
      <c r="F30" s="3" t="str">
        <f t="shared" ref="F30:AE30" si="40">IFERROR((F18/E18-1)*100,"")</f>
        <v/>
      </c>
      <c r="G30" s="3">
        <f t="shared" si="40"/>
        <v>2.6796194594562062</v>
      </c>
      <c r="H30" s="3">
        <f t="shared" si="40"/>
        <v>3.6730788554364402</v>
      </c>
      <c r="I30" s="3">
        <f t="shared" si="40"/>
        <v>4.0605847303249121</v>
      </c>
      <c r="J30" s="3">
        <f t="shared" si="40"/>
        <v>7.4518033003408313</v>
      </c>
      <c r="K30" s="3">
        <f t="shared" si="40"/>
        <v>6.7894126902757312</v>
      </c>
      <c r="L30" s="3">
        <f t="shared" si="40"/>
        <v>7.5091560907629917</v>
      </c>
      <c r="M30" s="3">
        <f t="shared" si="40"/>
        <v>6.6259891385125114</v>
      </c>
      <c r="N30" s="3">
        <f t="shared" si="40"/>
        <v>2.5778713160270028</v>
      </c>
      <c r="O30" s="3">
        <f t="shared" si="40"/>
        <v>10.774308501021924</v>
      </c>
      <c r="P30" s="3">
        <f t="shared" si="40"/>
        <v>2.1898772428017521</v>
      </c>
      <c r="Q30" s="3">
        <f t="shared" si="40"/>
        <v>9.0767539816958731</v>
      </c>
      <c r="R30" s="3">
        <f t="shared" si="40"/>
        <v>6.6890928721296872</v>
      </c>
      <c r="S30" s="3">
        <f t="shared" si="40"/>
        <v>9.1612209672923939</v>
      </c>
      <c r="T30" s="3">
        <f t="shared" si="40"/>
        <v>5.8746143245127724</v>
      </c>
      <c r="U30" s="3">
        <f t="shared" si="40"/>
        <v>4.2062354523056289</v>
      </c>
      <c r="V30" s="3">
        <f t="shared" si="40"/>
        <v>4.3285709358696023</v>
      </c>
      <c r="W30" s="3">
        <f t="shared" si="40"/>
        <v>6.416873154684688</v>
      </c>
      <c r="X30" s="3">
        <f t="shared" si="40"/>
        <v>5.6547375285731283</v>
      </c>
      <c r="Y30" s="3">
        <f t="shared" si="40"/>
        <v>6.6315561013843727</v>
      </c>
      <c r="Z30" s="3">
        <f t="shared" si="40"/>
        <v>5.5791894831769939</v>
      </c>
      <c r="AA30" s="7">
        <f t="shared" si="40"/>
        <v>3.7757674952302533</v>
      </c>
      <c r="AB30" s="7">
        <f t="shared" ref="AB30:AC30" si="41">IFERROR((AB18/AA18-1)*100,"")</f>
        <v>8.0396581178821869</v>
      </c>
      <c r="AC30" s="7">
        <f t="shared" si="41"/>
        <v>1.7269588528313617</v>
      </c>
      <c r="AD30" s="179">
        <f t="shared" si="40"/>
        <v>3.5643867565974041</v>
      </c>
      <c r="AE30" s="179">
        <f t="shared" si="40"/>
        <v>3.3902811668383936</v>
      </c>
    </row>
    <row r="31" spans="2:31" ht="15" customHeight="1" x14ac:dyDescent="0.45">
      <c r="B31" s="44" t="s">
        <v>18</v>
      </c>
      <c r="C31" s="1" t="s">
        <v>14</v>
      </c>
      <c r="D31" s="2"/>
      <c r="E31" s="3"/>
      <c r="F31" s="3" t="str">
        <f t="shared" ref="F31:AE31" si="42">IFERROR((F19/E19-1)*100,"")</f>
        <v/>
      </c>
      <c r="G31" s="3">
        <f t="shared" si="42"/>
        <v>3.6878489611393395</v>
      </c>
      <c r="H31" s="3">
        <f t="shared" si="42"/>
        <v>-1.6661127193401848</v>
      </c>
      <c r="I31" s="3">
        <f t="shared" si="42"/>
        <v>3.3424448638191384</v>
      </c>
      <c r="J31" s="3">
        <f t="shared" si="42"/>
        <v>6.861041237121368</v>
      </c>
      <c r="K31" s="3">
        <f t="shared" si="42"/>
        <v>12.040507202164408</v>
      </c>
      <c r="L31" s="3">
        <f t="shared" si="42"/>
        <v>5.3451185845464932</v>
      </c>
      <c r="M31" s="3">
        <f t="shared" si="42"/>
        <v>6.6326647999322974</v>
      </c>
      <c r="N31" s="3">
        <f t="shared" si="42"/>
        <v>0.47229663142085432</v>
      </c>
      <c r="O31" s="3">
        <f t="shared" si="42"/>
        <v>20.258938592202959</v>
      </c>
      <c r="P31" s="3">
        <f t="shared" si="42"/>
        <v>1.926457346341226</v>
      </c>
      <c r="Q31" s="3">
        <f t="shared" si="42"/>
        <v>10.709898586840572</v>
      </c>
      <c r="R31" s="3">
        <f t="shared" si="42"/>
        <v>7.860930594646387</v>
      </c>
      <c r="S31" s="3">
        <f t="shared" si="42"/>
        <v>14.924987948139478</v>
      </c>
      <c r="T31" s="3">
        <f t="shared" si="42"/>
        <v>6.5579909593705743</v>
      </c>
      <c r="U31" s="3">
        <f t="shared" si="42"/>
        <v>1.3006929769914466</v>
      </c>
      <c r="V31" s="3">
        <f t="shared" si="42"/>
        <v>5.4667924677210822</v>
      </c>
      <c r="W31" s="3">
        <f t="shared" si="42"/>
        <v>7.5415111065171736</v>
      </c>
      <c r="X31" s="3">
        <f t="shared" si="42"/>
        <v>7.2135646071260995</v>
      </c>
      <c r="Y31" s="3">
        <f t="shared" si="42"/>
        <v>5.9229451143501421</v>
      </c>
      <c r="Z31" s="3">
        <f t="shared" si="42"/>
        <v>4.3328021370267811</v>
      </c>
      <c r="AA31" s="7">
        <f t="shared" si="42"/>
        <v>6.4213185810811479</v>
      </c>
      <c r="AB31" s="7">
        <f t="shared" ref="AB31:AC31" si="43">IFERROR((AB19/AA19-1)*100,"")</f>
        <v>10.115427051327641</v>
      </c>
      <c r="AC31" s="7">
        <f t="shared" si="43"/>
        <v>2.2817740873387171</v>
      </c>
      <c r="AD31" s="179">
        <f t="shared" si="42"/>
        <v>4.6317142210244189</v>
      </c>
      <c r="AE31" s="179">
        <f t="shared" si="42"/>
        <v>2.3903915936389186</v>
      </c>
    </row>
    <row r="32" spans="2:31" ht="15" customHeight="1" x14ac:dyDescent="0.45">
      <c r="B32" s="44" t="s">
        <v>19</v>
      </c>
      <c r="C32" s="4" t="s">
        <v>15</v>
      </c>
      <c r="D32" s="5"/>
      <c r="E32" s="6"/>
      <c r="F32" s="6" t="str">
        <f t="shared" ref="F32:AE32" si="44">IFERROR((F20/E20-1)*100,"")</f>
        <v/>
      </c>
      <c r="G32" s="6">
        <f t="shared" si="44"/>
        <v>2.0677004958858936</v>
      </c>
      <c r="H32" s="6">
        <f t="shared" si="44"/>
        <v>6.9548416685128567</v>
      </c>
      <c r="I32" s="6">
        <f t="shared" si="44"/>
        <v>4.4874068879503959</v>
      </c>
      <c r="J32" s="6">
        <f t="shared" si="44"/>
        <v>7.8023203554798748</v>
      </c>
      <c r="K32" s="6">
        <f t="shared" si="44"/>
        <v>3.6833603763501976</v>
      </c>
      <c r="L32" s="6">
        <f t="shared" si="44"/>
        <v>8.9077118149297299</v>
      </c>
      <c r="M32" s="6">
        <f t="shared" si="44"/>
        <v>6.6216331407231044</v>
      </c>
      <c r="N32" s="6">
        <f t="shared" si="44"/>
        <v>3.9414895414488615</v>
      </c>
      <c r="O32" s="6">
        <f t="shared" si="44"/>
        <v>4.9619033962512882</v>
      </c>
      <c r="P32" s="6">
        <f t="shared" si="44"/>
        <v>2.3666074271011972</v>
      </c>
      <c r="Q32" s="6">
        <f t="shared" si="44"/>
        <v>7.9971787957066276</v>
      </c>
      <c r="R32" s="6">
        <f t="shared" si="44"/>
        <v>5.9361967918901248</v>
      </c>
      <c r="S32" s="6">
        <f t="shared" si="44"/>
        <v>5.3914259766042694</v>
      </c>
      <c r="T32" s="6">
        <f t="shared" si="44"/>
        <v>5.4012441705196368</v>
      </c>
      <c r="U32" s="6">
        <f t="shared" si="44"/>
        <v>6.3258891477986356</v>
      </c>
      <c r="V32" s="6">
        <f t="shared" si="44"/>
        <v>3.539784783383082</v>
      </c>
      <c r="W32" s="6">
        <f t="shared" si="44"/>
        <v>5.6312005235522378</v>
      </c>
      <c r="X32" s="6">
        <f t="shared" si="44"/>
        <v>4.5698677621615502</v>
      </c>
      <c r="Y32" s="6">
        <f t="shared" si="44"/>
        <v>7.1281166089204095</v>
      </c>
      <c r="Z32" s="6">
        <f t="shared" si="44"/>
        <v>6.4392142971976263</v>
      </c>
      <c r="AA32" s="8">
        <f t="shared" si="44"/>
        <v>2.0372493155237814</v>
      </c>
      <c r="AB32" s="8">
        <f t="shared" ref="AB32:AC32" si="45">IFERROR((AB20/AA20-1)*100,"")</f>
        <v>6.7219881247176261</v>
      </c>
      <c r="AC32" s="8">
        <f t="shared" si="45"/>
        <v>1.346778628459</v>
      </c>
      <c r="AD32" s="182">
        <f t="shared" si="44"/>
        <v>2.8134857290095461</v>
      </c>
      <c r="AE32" s="182">
        <f t="shared" si="44"/>
        <v>4.0868849844782673</v>
      </c>
    </row>
    <row r="33" spans="2:31" ht="15" customHeight="1" x14ac:dyDescent="0.45">
      <c r="B33" s="44" t="s">
        <v>20</v>
      </c>
      <c r="C33" s="1" t="s">
        <v>16</v>
      </c>
      <c r="D33" s="2"/>
      <c r="E33" s="3"/>
      <c r="F33" s="3" t="str">
        <f t="shared" ref="F33:AE33" si="46">IFERROR((F21/E21-1)*100,"")</f>
        <v/>
      </c>
      <c r="G33" s="3">
        <f t="shared" si="46"/>
        <v>-0.76288235014165817</v>
      </c>
      <c r="H33" s="3">
        <f t="shared" si="46"/>
        <v>0.71523749879529586</v>
      </c>
      <c r="I33" s="3">
        <f t="shared" si="46"/>
        <v>2.2642625497189872</v>
      </c>
      <c r="J33" s="3">
        <f t="shared" si="46"/>
        <v>7.8050343424481916</v>
      </c>
      <c r="K33" s="3">
        <f t="shared" si="46"/>
        <v>15.916533285959634</v>
      </c>
      <c r="L33" s="3">
        <f t="shared" si="46"/>
        <v>5.6218681873238863</v>
      </c>
      <c r="M33" s="3">
        <f t="shared" si="46"/>
        <v>2.2937160075066965</v>
      </c>
      <c r="N33" s="3">
        <f t="shared" si="46"/>
        <v>6.3246847626015734</v>
      </c>
      <c r="O33" s="3">
        <f t="shared" si="46"/>
        <v>16.236769912692182</v>
      </c>
      <c r="P33" s="3">
        <f t="shared" si="46"/>
        <v>10.786777871062036</v>
      </c>
      <c r="Q33" s="3">
        <f t="shared" si="46"/>
        <v>13.646596214968021</v>
      </c>
      <c r="R33" s="3">
        <f t="shared" si="46"/>
        <v>14.872860201705574</v>
      </c>
      <c r="S33" s="3">
        <f t="shared" si="46"/>
        <v>18.62149689181085</v>
      </c>
      <c r="T33" s="3">
        <f t="shared" si="46"/>
        <v>9.7220209265986846</v>
      </c>
      <c r="U33" s="3">
        <f t="shared" si="46"/>
        <v>-12.349380315743508</v>
      </c>
      <c r="V33" s="3">
        <f t="shared" si="46"/>
        <v>7.7373136431950762</v>
      </c>
      <c r="W33" s="3">
        <f t="shared" si="46"/>
        <v>9.2887475159284527</v>
      </c>
      <c r="X33" s="3">
        <f t="shared" si="46"/>
        <v>21.590415584949341</v>
      </c>
      <c r="Y33" s="3">
        <f t="shared" si="46"/>
        <v>2.0481846363053835</v>
      </c>
      <c r="Z33" s="3">
        <f t="shared" si="46"/>
        <v>0.86345944405894492</v>
      </c>
      <c r="AA33" s="7">
        <f t="shared" si="46"/>
        <v>1.7442785003068506</v>
      </c>
      <c r="AB33" s="7">
        <f t="shared" ref="AB33:AC33" si="47">IFERROR((AB21/AA21-1)*100,"")</f>
        <v>9.6003285181375695</v>
      </c>
      <c r="AC33" s="7">
        <f t="shared" si="47"/>
        <v>4.5630719279889709</v>
      </c>
      <c r="AD33" s="179">
        <f t="shared" si="46"/>
        <v>5.5986334754970279</v>
      </c>
      <c r="AE33" s="179">
        <f t="shared" si="46"/>
        <v>13.363081865640813</v>
      </c>
    </row>
    <row r="34" spans="2:31" ht="15" customHeight="1" thickBot="1" x14ac:dyDescent="0.5">
      <c r="B34" s="95" t="s">
        <v>21</v>
      </c>
      <c r="C34" s="100" t="s">
        <v>12</v>
      </c>
      <c r="D34" s="101"/>
      <c r="E34" s="101"/>
      <c r="F34" s="102" t="str">
        <f t="shared" ref="F34:AE34" si="48">IFERROR((F22/E22-1)*100,"")</f>
        <v/>
      </c>
      <c r="G34" s="102">
        <f t="shared" si="48"/>
        <v>1.8884738883941043</v>
      </c>
      <c r="H34" s="102">
        <f t="shared" si="48"/>
        <v>6.6134057468442808</v>
      </c>
      <c r="I34" s="102">
        <f t="shared" si="48"/>
        <v>4.3529638275854099</v>
      </c>
      <c r="J34" s="102">
        <f t="shared" si="48"/>
        <v>7.8024938905946417</v>
      </c>
      <c r="K34" s="102">
        <f t="shared" si="48"/>
        <v>4.4784521359265472</v>
      </c>
      <c r="L34" s="102">
        <f t="shared" si="48"/>
        <v>8.6618732280362423</v>
      </c>
      <c r="M34" s="102">
        <f t="shared" si="48"/>
        <v>6.2531646887542758</v>
      </c>
      <c r="N34" s="102">
        <f t="shared" si="48"/>
        <v>4.1113790163453734</v>
      </c>
      <c r="O34" s="102">
        <f t="shared" si="48"/>
        <v>5.7999917417662861</v>
      </c>
      <c r="P34" s="102">
        <f t="shared" si="48"/>
        <v>2.9619508592521049</v>
      </c>
      <c r="Q34" s="102">
        <f t="shared" si="48"/>
        <v>8.4462815773026279</v>
      </c>
      <c r="R34" s="102">
        <f t="shared" si="48"/>
        <v>6.6225626126652282</v>
      </c>
      <c r="S34" s="102">
        <f t="shared" si="48"/>
        <v>6.4526723793466134</v>
      </c>
      <c r="T34" s="102">
        <f t="shared" si="48"/>
        <v>5.792584844415094</v>
      </c>
      <c r="U34" s="102">
        <f t="shared" si="48"/>
        <v>4.3268456147286694</v>
      </c>
      <c r="V34" s="102">
        <f t="shared" si="48"/>
        <v>3.9212287941857715</v>
      </c>
      <c r="W34" s="102">
        <f t="shared" si="48"/>
        <v>5.9579767075402357</v>
      </c>
      <c r="X34" s="102">
        <f t="shared" si="48"/>
        <v>6.2034894110193806</v>
      </c>
      <c r="Y34" s="102">
        <f t="shared" si="48"/>
        <v>6.6045690677388302</v>
      </c>
      <c r="Z34" s="102">
        <f t="shared" si="48"/>
        <v>5.8893182602788086</v>
      </c>
      <c r="AA34" s="102">
        <f t="shared" si="48"/>
        <v>2.0107726349778421</v>
      </c>
      <c r="AB34" s="102">
        <f t="shared" ref="AB34:AC34" si="49">IFERROR((AB22/AA22-1)*100,"")</f>
        <v>6.9425249366121378</v>
      </c>
      <c r="AC34" s="102">
        <f t="shared" si="49"/>
        <v>1.6304587152267569</v>
      </c>
      <c r="AD34" s="173">
        <f t="shared" si="48"/>
        <v>3.0002742026212559</v>
      </c>
      <c r="AE34" s="173">
        <f t="shared" si="48"/>
        <v>4.7978280686817643</v>
      </c>
    </row>
    <row r="35" spans="2:31" ht="15" customHeight="1" thickTop="1" x14ac:dyDescent="0.45">
      <c r="B35" s="44"/>
      <c r="C35" s="1" t="s">
        <v>22</v>
      </c>
      <c r="D35" s="2"/>
      <c r="E35" s="2"/>
      <c r="F35" s="2"/>
      <c r="G35" s="2"/>
      <c r="H35" s="2"/>
      <c r="I35" s="2"/>
      <c r="J35" s="2"/>
      <c r="K35" s="2"/>
      <c r="L35" s="2"/>
      <c r="M35" s="2"/>
      <c r="N35" s="2"/>
      <c r="O35" s="2"/>
      <c r="P35" s="2"/>
      <c r="Q35" s="2"/>
      <c r="R35" s="2"/>
      <c r="S35" s="2"/>
      <c r="T35" s="2"/>
      <c r="U35" s="2"/>
      <c r="V35" s="2"/>
      <c r="W35" s="2"/>
      <c r="X35" s="2"/>
      <c r="Y35" s="2"/>
      <c r="Z35" s="2"/>
      <c r="AA35" s="9"/>
      <c r="AB35" s="9"/>
      <c r="AC35" s="9"/>
      <c r="AD35" s="183"/>
      <c r="AE35" s="183"/>
    </row>
    <row r="38" spans="2:31" ht="21" customHeight="1" x14ac:dyDescent="0.5">
      <c r="C38" s="62" t="s">
        <v>316</v>
      </c>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169"/>
      <c r="AE38" s="169"/>
    </row>
    <row r="39" spans="2:31" ht="21" customHeight="1" x14ac:dyDescent="0.5">
      <c r="C39" s="62" t="s">
        <v>314</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169"/>
      <c r="AE39" s="169"/>
    </row>
    <row r="40" spans="2:31" s="96" customFormat="1" ht="15" customHeight="1" thickBot="1" x14ac:dyDescent="0.5">
      <c r="B40" s="79"/>
      <c r="C40" s="95" t="s">
        <v>444</v>
      </c>
      <c r="D40" s="86"/>
      <c r="E40" s="86"/>
      <c r="F40" s="99">
        <v>1999</v>
      </c>
      <c r="G40" s="99">
        <f t="shared" ref="G40:AE40" si="50">+F40+1</f>
        <v>2000</v>
      </c>
      <c r="H40" s="99">
        <f t="shared" si="50"/>
        <v>2001</v>
      </c>
      <c r="I40" s="99">
        <f t="shared" si="50"/>
        <v>2002</v>
      </c>
      <c r="J40" s="99">
        <f t="shared" si="50"/>
        <v>2003</v>
      </c>
      <c r="K40" s="99">
        <f t="shared" si="50"/>
        <v>2004</v>
      </c>
      <c r="L40" s="99">
        <f t="shared" si="50"/>
        <v>2005</v>
      </c>
      <c r="M40" s="99">
        <f t="shared" si="50"/>
        <v>2006</v>
      </c>
      <c r="N40" s="99">
        <f t="shared" si="50"/>
        <v>2007</v>
      </c>
      <c r="O40" s="99">
        <f t="shared" si="50"/>
        <v>2008</v>
      </c>
      <c r="P40" s="99">
        <f t="shared" si="50"/>
        <v>2009</v>
      </c>
      <c r="Q40" s="99">
        <f t="shared" si="50"/>
        <v>2010</v>
      </c>
      <c r="R40" s="99">
        <f t="shared" si="50"/>
        <v>2011</v>
      </c>
      <c r="S40" s="99">
        <f t="shared" si="50"/>
        <v>2012</v>
      </c>
      <c r="T40" s="99">
        <f t="shared" si="50"/>
        <v>2013</v>
      </c>
      <c r="U40" s="99">
        <f t="shared" si="50"/>
        <v>2014</v>
      </c>
      <c r="V40" s="99">
        <f t="shared" si="50"/>
        <v>2015</v>
      </c>
      <c r="W40" s="99">
        <f t="shared" si="50"/>
        <v>2016</v>
      </c>
      <c r="X40" s="99">
        <f t="shared" si="50"/>
        <v>2017</v>
      </c>
      <c r="Y40" s="99">
        <f t="shared" si="50"/>
        <v>2018</v>
      </c>
      <c r="Z40" s="99">
        <f t="shared" si="50"/>
        <v>2019</v>
      </c>
      <c r="AA40" s="99">
        <f t="shared" si="50"/>
        <v>2020</v>
      </c>
      <c r="AB40" s="99">
        <f t="shared" si="50"/>
        <v>2021</v>
      </c>
      <c r="AC40" s="99">
        <f t="shared" si="50"/>
        <v>2022</v>
      </c>
      <c r="AD40" s="170">
        <f t="shared" si="50"/>
        <v>2023</v>
      </c>
      <c r="AE40" s="170">
        <f t="shared" si="50"/>
        <v>2024</v>
      </c>
    </row>
    <row r="41" spans="2:31" ht="21" customHeight="1" thickTop="1" x14ac:dyDescent="0.5">
      <c r="B41" s="45" t="s">
        <v>0</v>
      </c>
      <c r="C41" s="62" t="s">
        <v>1</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169"/>
      <c r="AE41" s="169"/>
    </row>
    <row r="42" spans="2:31" ht="15" customHeight="1" x14ac:dyDescent="0.45">
      <c r="B42" s="44" t="s">
        <v>17</v>
      </c>
      <c r="C42" s="1" t="s">
        <v>13</v>
      </c>
      <c r="D42" s="3"/>
      <c r="E42" s="3"/>
      <c r="F42" s="3">
        <f t="shared" ref="F42:AB42" si="51">+IFERROR(F7/F18*100,"")</f>
        <v>71.793466381379119</v>
      </c>
      <c r="G42" s="3">
        <f t="shared" si="51"/>
        <v>71.647849765654428</v>
      </c>
      <c r="H42" s="3">
        <f t="shared" si="51"/>
        <v>75.174837397501733</v>
      </c>
      <c r="I42" s="3">
        <f t="shared" si="51"/>
        <v>77.354713096704714</v>
      </c>
      <c r="J42" s="3">
        <f t="shared" si="51"/>
        <v>78.580682197189162</v>
      </c>
      <c r="K42" s="3">
        <f t="shared" si="51"/>
        <v>78.761583785886415</v>
      </c>
      <c r="L42" s="3">
        <f t="shared" si="51"/>
        <v>81.971578122548621</v>
      </c>
      <c r="M42" s="3">
        <f t="shared" si="51"/>
        <v>82.127985340609939</v>
      </c>
      <c r="N42" s="3">
        <f t="shared" si="51"/>
        <v>83.354577344918084</v>
      </c>
      <c r="O42" s="3">
        <f t="shared" si="51"/>
        <v>90.386367762554258</v>
      </c>
      <c r="P42" s="3">
        <f t="shared" si="51"/>
        <v>91.832265915677141</v>
      </c>
      <c r="Q42" s="3">
        <f t="shared" si="51"/>
        <v>93.968218277440769</v>
      </c>
      <c r="R42" s="3">
        <f t="shared" si="51"/>
        <v>100.56966181381651</v>
      </c>
      <c r="S42" s="3">
        <f t="shared" si="51"/>
        <v>105.01428837021152</v>
      </c>
      <c r="T42" s="3">
        <f t="shared" si="51"/>
        <v>103.03326149957309</v>
      </c>
      <c r="U42" s="3">
        <f t="shared" si="51"/>
        <v>102.408088432163</v>
      </c>
      <c r="V42" s="3">
        <f t="shared" si="51"/>
        <v>100</v>
      </c>
      <c r="W42" s="3">
        <f t="shared" si="51"/>
        <v>101.25924544795564</v>
      </c>
      <c r="X42" s="3">
        <f t="shared" si="51"/>
        <v>102.70784865247131</v>
      </c>
      <c r="Y42" s="3">
        <f t="shared" si="51"/>
        <v>103.63978870167372</v>
      </c>
      <c r="Z42" s="3">
        <f t="shared" si="51"/>
        <v>103.3830411429838</v>
      </c>
      <c r="AA42" s="7">
        <f t="shared" si="51"/>
        <v>108.34924366935861</v>
      </c>
      <c r="AB42" s="7">
        <f t="shared" si="51"/>
        <v>109.29530435406807</v>
      </c>
      <c r="AC42" s="7">
        <f t="shared" ref="AC42" si="52">+IFERROR(AC7/AC18*100,"")</f>
        <v>118.17438019583346</v>
      </c>
      <c r="AD42" s="179">
        <f t="shared" ref="AD42:AE42" si="53">+IFERROR(AD7/AD18*100,"")</f>
        <v>118.13467307945089</v>
      </c>
      <c r="AE42" s="179">
        <f t="shared" si="53"/>
        <v>125.99815756294261</v>
      </c>
    </row>
    <row r="43" spans="2:31" ht="15" customHeight="1" x14ac:dyDescent="0.45">
      <c r="B43" s="44" t="s">
        <v>18</v>
      </c>
      <c r="C43" s="1" t="s">
        <v>14</v>
      </c>
      <c r="D43" s="3"/>
      <c r="E43" s="3"/>
      <c r="F43" s="3">
        <f t="shared" ref="F43:AB43" si="54">+IFERROR(F8/F19*100,"")</f>
        <v>72.665497041073692</v>
      </c>
      <c r="G43" s="3">
        <f t="shared" si="54"/>
        <v>72.379506246643672</v>
      </c>
      <c r="H43" s="3">
        <f t="shared" si="54"/>
        <v>78.406446805774905</v>
      </c>
      <c r="I43" s="3">
        <f t="shared" si="54"/>
        <v>81.153721644526684</v>
      </c>
      <c r="J43" s="3">
        <f t="shared" si="54"/>
        <v>82.735475396928649</v>
      </c>
      <c r="K43" s="3">
        <f t="shared" si="54"/>
        <v>83.484595514993899</v>
      </c>
      <c r="L43" s="3">
        <f t="shared" si="54"/>
        <v>89.190688452297437</v>
      </c>
      <c r="M43" s="3">
        <f t="shared" si="54"/>
        <v>88.948316607794865</v>
      </c>
      <c r="N43" s="3">
        <f t="shared" si="54"/>
        <v>89.09793383475467</v>
      </c>
      <c r="O43" s="3">
        <f t="shared" si="54"/>
        <v>94.042492178615461</v>
      </c>
      <c r="P43" s="3">
        <f t="shared" si="54"/>
        <v>94.945734142845936</v>
      </c>
      <c r="Q43" s="3">
        <f t="shared" si="54"/>
        <v>94.08563182989441</v>
      </c>
      <c r="R43" s="3">
        <f t="shared" si="54"/>
        <v>100.68466728596756</v>
      </c>
      <c r="S43" s="3">
        <f t="shared" si="54"/>
        <v>103.34719449072325</v>
      </c>
      <c r="T43" s="3">
        <f t="shared" si="54"/>
        <v>103.84435324343674</v>
      </c>
      <c r="U43" s="3">
        <f t="shared" si="54"/>
        <v>103.05115363809722</v>
      </c>
      <c r="V43" s="3">
        <f t="shared" si="54"/>
        <v>100</v>
      </c>
      <c r="W43" s="3">
        <f t="shared" si="54"/>
        <v>99.976368258998889</v>
      </c>
      <c r="X43" s="3">
        <f t="shared" si="54"/>
        <v>100.33741633702797</v>
      </c>
      <c r="Y43" s="3">
        <f t="shared" si="54"/>
        <v>101.00103011031771</v>
      </c>
      <c r="Z43" s="3">
        <f t="shared" si="54"/>
        <v>99.02394867245637</v>
      </c>
      <c r="AA43" s="7">
        <f t="shared" si="54"/>
        <v>99.094358057954935</v>
      </c>
      <c r="AB43" s="7">
        <f t="shared" si="54"/>
        <v>102.70060088289578</v>
      </c>
      <c r="AC43" s="7">
        <f t="shared" ref="AC43" si="55">+IFERROR(AC8/AC19*100,"")</f>
        <v>112.17261429416443</v>
      </c>
      <c r="AD43" s="179">
        <f t="shared" ref="AD43:AE43" si="56">+IFERROR(AD8/AD19*100,"")</f>
        <v>110.35383442589277</v>
      </c>
      <c r="AE43" s="179">
        <f t="shared" si="56"/>
        <v>113.45068987495912</v>
      </c>
    </row>
    <row r="44" spans="2:31" ht="15" customHeight="1" x14ac:dyDescent="0.45">
      <c r="B44" s="44" t="s">
        <v>19</v>
      </c>
      <c r="C44" s="4" t="s">
        <v>15</v>
      </c>
      <c r="D44" s="6"/>
      <c r="E44" s="6"/>
      <c r="F44" s="6">
        <f t="shared" ref="F44:AB44" si="57">+IFERROR(F9/F20*100,"")</f>
        <v>70.959523133967451</v>
      </c>
      <c r="G44" s="6">
        <f t="shared" si="57"/>
        <v>70.899049998035082</v>
      </c>
      <c r="H44" s="6">
        <f t="shared" si="57"/>
        <v>73.025257470218946</v>
      </c>
      <c r="I44" s="6">
        <f t="shared" si="57"/>
        <v>74.88346121597462</v>
      </c>
      <c r="J44" s="6">
        <f t="shared" si="57"/>
        <v>75.909853452211081</v>
      </c>
      <c r="K44" s="6">
        <f t="shared" si="57"/>
        <v>75.756983765846783</v>
      </c>
      <c r="L44" s="6">
        <f t="shared" si="57"/>
        <v>77.537763398010654</v>
      </c>
      <c r="M44" s="6">
        <f t="shared" si="57"/>
        <v>77.91976263745282</v>
      </c>
      <c r="N44" s="6">
        <f t="shared" si="57"/>
        <v>79.729966735313269</v>
      </c>
      <c r="O44" s="6">
        <f t="shared" si="57"/>
        <v>88.071840168585098</v>
      </c>
      <c r="P44" s="6">
        <f t="shared" si="57"/>
        <v>89.856794061211517</v>
      </c>
      <c r="Q44" s="6">
        <f t="shared" si="57"/>
        <v>93.91468412049791</v>
      </c>
      <c r="R44" s="6">
        <f t="shared" si="57"/>
        <v>100.51932529285989</v>
      </c>
      <c r="S44" s="6">
        <f t="shared" si="57"/>
        <v>106.23427914787619</v>
      </c>
      <c r="T44" s="6">
        <f t="shared" si="57"/>
        <v>102.4689340205978</v>
      </c>
      <c r="U44" s="6">
        <f t="shared" si="57"/>
        <v>101.95904849010388</v>
      </c>
      <c r="V44" s="6">
        <f t="shared" si="57"/>
        <v>100.00000000000003</v>
      </c>
      <c r="W44" s="6">
        <f t="shared" si="57"/>
        <v>102.17167195096488</v>
      </c>
      <c r="X44" s="6">
        <f t="shared" si="57"/>
        <v>104.4130073797612</v>
      </c>
      <c r="Y44" s="6">
        <f t="shared" si="57"/>
        <v>105.53837806865585</v>
      </c>
      <c r="Z44" s="6">
        <f t="shared" si="57"/>
        <v>106.49738176589334</v>
      </c>
      <c r="AA44" s="8">
        <f t="shared" si="57"/>
        <v>115.06757175350113</v>
      </c>
      <c r="AB44" s="8">
        <f t="shared" si="57"/>
        <v>113.98764149929296</v>
      </c>
      <c r="AC44" s="8">
        <f t="shared" ref="AC44" si="58">+IFERROR(AC9/AC20*100,"")</f>
        <v>122.38158099982593</v>
      </c>
      <c r="AD44" s="182">
        <f t="shared" ref="AD44:AE44" si="59">+IFERROR(AD9/AD20*100,"")</f>
        <v>123.73173594845699</v>
      </c>
      <c r="AE44" s="182">
        <f t="shared" si="59"/>
        <v>135.2325135669935</v>
      </c>
    </row>
    <row r="45" spans="2:31" ht="15" customHeight="1" x14ac:dyDescent="0.45">
      <c r="B45" s="44" t="s">
        <v>20</v>
      </c>
      <c r="C45" s="1" t="s">
        <v>16</v>
      </c>
      <c r="D45" s="3"/>
      <c r="E45" s="3"/>
      <c r="F45" s="3">
        <f t="shared" ref="F45:AB45" si="60">+IFERROR(F10/F21*100,"")</f>
        <v>64.078265889151581</v>
      </c>
      <c r="G45" s="3">
        <f t="shared" si="60"/>
        <v>56.391327682051298</v>
      </c>
      <c r="H45" s="3">
        <f t="shared" si="60"/>
        <v>68.583599188252066</v>
      </c>
      <c r="I45" s="3">
        <f t="shared" si="60"/>
        <v>76.258364547584705</v>
      </c>
      <c r="J45" s="3">
        <f t="shared" si="60"/>
        <v>78.664081691249947</v>
      </c>
      <c r="K45" s="3">
        <f t="shared" si="60"/>
        <v>81.691401601724579</v>
      </c>
      <c r="L45" s="3">
        <f t="shared" si="60"/>
        <v>99.211399220011685</v>
      </c>
      <c r="M45" s="3">
        <f t="shared" si="60"/>
        <v>85.714001868155833</v>
      </c>
      <c r="N45" s="3">
        <f t="shared" si="60"/>
        <v>89.697193074540024</v>
      </c>
      <c r="O45" s="3">
        <f t="shared" si="60"/>
        <v>84.771911941819397</v>
      </c>
      <c r="P45" s="3">
        <f t="shared" si="60"/>
        <v>90.71090685868343</v>
      </c>
      <c r="Q45" s="3">
        <f t="shared" si="60"/>
        <v>86.789658501368578</v>
      </c>
      <c r="R45" s="3">
        <f t="shared" si="60"/>
        <v>89.803353179985919</v>
      </c>
      <c r="S45" s="3">
        <f t="shared" si="60"/>
        <v>96.301270819613094</v>
      </c>
      <c r="T45" s="3">
        <f t="shared" si="60"/>
        <v>107.39545564440314</v>
      </c>
      <c r="U45" s="3">
        <f t="shared" si="60"/>
        <v>105.39475401224914</v>
      </c>
      <c r="V45" s="3">
        <f t="shared" si="60"/>
        <v>100</v>
      </c>
      <c r="W45" s="3">
        <f t="shared" si="60"/>
        <v>106.86641240932016</v>
      </c>
      <c r="X45" s="3">
        <f t="shared" si="60"/>
        <v>101.65030955142365</v>
      </c>
      <c r="Y45" s="3">
        <f t="shared" si="60"/>
        <v>102.70633759370938</v>
      </c>
      <c r="Z45" s="3">
        <f t="shared" si="60"/>
        <v>99.311406772418579</v>
      </c>
      <c r="AA45" s="7">
        <f t="shared" si="60"/>
        <v>89.876101652372981</v>
      </c>
      <c r="AB45" s="7">
        <f t="shared" si="60"/>
        <v>101.06643618836277</v>
      </c>
      <c r="AC45" s="7">
        <f t="shared" ref="AC45" si="61">+IFERROR(AC10/AC21*100,"")</f>
        <v>78.158041310277198</v>
      </c>
      <c r="AD45" s="179">
        <f t="shared" ref="AD45:AE45" si="62">+IFERROR(AD10/AD21*100,"")</f>
        <v>88.832978576269511</v>
      </c>
      <c r="AE45" s="179">
        <f t="shared" si="62"/>
        <v>101.12850024165532</v>
      </c>
    </row>
    <row r="46" spans="2:31" ht="15" customHeight="1" thickBot="1" x14ac:dyDescent="0.5">
      <c r="B46" s="95" t="s">
        <v>21</v>
      </c>
      <c r="C46" s="100" t="s">
        <v>12</v>
      </c>
      <c r="D46" s="101"/>
      <c r="E46" s="101"/>
      <c r="F46" s="102">
        <f t="shared" ref="F46:AB46" si="63">+IFERROR(F11/F22*100,"")</f>
        <v>70.388092616909702</v>
      </c>
      <c r="G46" s="102">
        <f t="shared" si="63"/>
        <v>69.811069907973248</v>
      </c>
      <c r="H46" s="102">
        <f t="shared" si="63"/>
        <v>72.576672383277014</v>
      </c>
      <c r="I46" s="102">
        <f t="shared" si="63"/>
        <v>74.795331166525713</v>
      </c>
      <c r="J46" s="102">
        <f t="shared" si="63"/>
        <v>75.905838998436366</v>
      </c>
      <c r="K46" s="102">
        <f t="shared" si="63"/>
        <v>75.974646570973476</v>
      </c>
      <c r="L46" s="102">
        <f t="shared" si="63"/>
        <v>78.815631411815019</v>
      </c>
      <c r="M46" s="102">
        <f t="shared" si="63"/>
        <v>78.293220265088507</v>
      </c>
      <c r="N46" s="102">
        <f t="shared" si="63"/>
        <v>80.244560703526531</v>
      </c>
      <c r="O46" s="102">
        <f t="shared" si="63"/>
        <v>87.594802324015063</v>
      </c>
      <c r="P46" s="102">
        <f t="shared" si="63"/>
        <v>89.70189956109293</v>
      </c>
      <c r="Q46" s="102">
        <f t="shared" si="63"/>
        <v>93.092289355407559</v>
      </c>
      <c r="R46" s="102">
        <f t="shared" si="63"/>
        <v>99.364852287646556</v>
      </c>
      <c r="S46" s="102">
        <f t="shared" si="63"/>
        <v>105.15186077725018</v>
      </c>
      <c r="T46" s="102">
        <f t="shared" si="63"/>
        <v>102.91299766499688</v>
      </c>
      <c r="U46" s="102">
        <f t="shared" si="63"/>
        <v>102.27453888254827</v>
      </c>
      <c r="V46" s="102">
        <f t="shared" si="63"/>
        <v>100.00000000000003</v>
      </c>
      <c r="W46" s="102">
        <f t="shared" si="63"/>
        <v>102.60429919226559</v>
      </c>
      <c r="X46" s="102">
        <f t="shared" si="63"/>
        <v>104.0574810910646</v>
      </c>
      <c r="Y46" s="102">
        <f t="shared" si="63"/>
        <v>105.17502398460066</v>
      </c>
      <c r="Z46" s="102">
        <f t="shared" si="63"/>
        <v>105.71435411107912</v>
      </c>
      <c r="AA46" s="102">
        <f t="shared" si="63"/>
        <v>112.54941692657606</v>
      </c>
      <c r="AB46" s="102">
        <f t="shared" si="63"/>
        <v>112.67644369137579</v>
      </c>
      <c r="AC46" s="102">
        <f t="shared" ref="AC46" si="64">+IFERROR(AC11/AC22*100,"")</f>
        <v>117.90321972744286</v>
      </c>
      <c r="AD46" s="173">
        <f t="shared" ref="AD46:AE46" si="65">+IFERROR(AD11/AD22*100,"")</f>
        <v>120.22176449901505</v>
      </c>
      <c r="AE46" s="173">
        <f t="shared" si="65"/>
        <v>131.84941932497344</v>
      </c>
    </row>
    <row r="47" spans="2:31" ht="15" customHeight="1" thickTop="1" x14ac:dyDescent="0.45">
      <c r="B47" s="44"/>
      <c r="C47" s="1" t="s">
        <v>22</v>
      </c>
      <c r="D47" s="2"/>
      <c r="E47" s="2"/>
      <c r="F47" s="2"/>
      <c r="G47" s="2"/>
      <c r="H47" s="2"/>
      <c r="I47" s="2"/>
      <c r="J47" s="2"/>
      <c r="K47" s="2"/>
      <c r="L47" s="2"/>
      <c r="M47" s="2"/>
      <c r="N47" s="2"/>
      <c r="O47" s="2"/>
      <c r="P47" s="2"/>
      <c r="Q47" s="2"/>
      <c r="R47" s="2"/>
      <c r="S47" s="2"/>
      <c r="T47" s="2"/>
      <c r="U47" s="2"/>
      <c r="V47" s="2"/>
      <c r="W47" s="2"/>
      <c r="X47" s="2"/>
      <c r="Y47" s="2"/>
      <c r="Z47" s="2"/>
      <c r="AA47" s="9"/>
      <c r="AB47" s="9"/>
      <c r="AC47" s="9"/>
      <c r="AD47" s="183"/>
      <c r="AE47" s="183"/>
    </row>
    <row r="50" spans="2:31" ht="21" customHeight="1" x14ac:dyDescent="0.5">
      <c r="C50" s="62" t="s">
        <v>317</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169"/>
      <c r="AE50" s="169"/>
    </row>
    <row r="51" spans="2:31" ht="21" customHeight="1" x14ac:dyDescent="0.5">
      <c r="C51" s="62" t="s">
        <v>314</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169"/>
      <c r="AE51" s="169"/>
    </row>
    <row r="52" spans="2:31" s="96" customFormat="1" ht="15" customHeight="1" thickBot="1" x14ac:dyDescent="0.5">
      <c r="B52" s="79"/>
      <c r="C52" s="95" t="s">
        <v>445</v>
      </c>
      <c r="D52" s="86"/>
      <c r="E52" s="86"/>
      <c r="F52" s="99">
        <v>1999</v>
      </c>
      <c r="G52" s="99">
        <f t="shared" ref="G52:AE52" si="66">+F52+1</f>
        <v>2000</v>
      </c>
      <c r="H52" s="99">
        <f t="shared" si="66"/>
        <v>2001</v>
      </c>
      <c r="I52" s="99">
        <f t="shared" si="66"/>
        <v>2002</v>
      </c>
      <c r="J52" s="99">
        <f t="shared" si="66"/>
        <v>2003</v>
      </c>
      <c r="K52" s="99">
        <f t="shared" si="66"/>
        <v>2004</v>
      </c>
      <c r="L52" s="99">
        <f t="shared" si="66"/>
        <v>2005</v>
      </c>
      <c r="M52" s="99">
        <f t="shared" si="66"/>
        <v>2006</v>
      </c>
      <c r="N52" s="99">
        <f t="shared" si="66"/>
        <v>2007</v>
      </c>
      <c r="O52" s="99">
        <f t="shared" si="66"/>
        <v>2008</v>
      </c>
      <c r="P52" s="99">
        <f t="shared" si="66"/>
        <v>2009</v>
      </c>
      <c r="Q52" s="99">
        <f t="shared" si="66"/>
        <v>2010</v>
      </c>
      <c r="R52" s="99">
        <f t="shared" si="66"/>
        <v>2011</v>
      </c>
      <c r="S52" s="99">
        <f t="shared" si="66"/>
        <v>2012</v>
      </c>
      <c r="T52" s="99">
        <f t="shared" si="66"/>
        <v>2013</v>
      </c>
      <c r="U52" s="99">
        <f t="shared" si="66"/>
        <v>2014</v>
      </c>
      <c r="V52" s="99">
        <f t="shared" si="66"/>
        <v>2015</v>
      </c>
      <c r="W52" s="99">
        <f t="shared" si="66"/>
        <v>2016</v>
      </c>
      <c r="X52" s="99">
        <f t="shared" si="66"/>
        <v>2017</v>
      </c>
      <c r="Y52" s="99">
        <f t="shared" si="66"/>
        <v>2018</v>
      </c>
      <c r="Z52" s="99">
        <f t="shared" si="66"/>
        <v>2019</v>
      </c>
      <c r="AA52" s="99">
        <f t="shared" si="66"/>
        <v>2020</v>
      </c>
      <c r="AB52" s="99">
        <f t="shared" si="66"/>
        <v>2021</v>
      </c>
      <c r="AC52" s="99">
        <f t="shared" si="66"/>
        <v>2022</v>
      </c>
      <c r="AD52" s="170">
        <f t="shared" si="66"/>
        <v>2023</v>
      </c>
      <c r="AE52" s="170">
        <f t="shared" si="66"/>
        <v>2024</v>
      </c>
    </row>
    <row r="53" spans="2:31" ht="21" customHeight="1" thickTop="1" x14ac:dyDescent="0.5">
      <c r="B53" s="45" t="s">
        <v>0</v>
      </c>
      <c r="C53" s="62" t="s">
        <v>1</v>
      </c>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169"/>
      <c r="AE53" s="169"/>
    </row>
    <row r="54" spans="2:31" ht="15" customHeight="1" x14ac:dyDescent="0.45">
      <c r="B54" s="44" t="s">
        <v>17</v>
      </c>
      <c r="C54" s="1" t="s">
        <v>13</v>
      </c>
      <c r="D54" s="3"/>
      <c r="E54" s="3"/>
      <c r="F54" s="3" t="str">
        <f t="shared" ref="F54:Z58" si="67">IFERROR((F42/E42-1)*100,"")</f>
        <v/>
      </c>
      <c r="G54" s="3">
        <f t="shared" si="67"/>
        <v>-0.20282711375315676</v>
      </c>
      <c r="H54" s="3">
        <f t="shared" si="67"/>
        <v>4.9226705942793325</v>
      </c>
      <c r="I54" s="3">
        <f t="shared" si="67"/>
        <v>2.899741156308</v>
      </c>
      <c r="J54" s="3">
        <f t="shared" si="67"/>
        <v>1.5848667151693974</v>
      </c>
      <c r="K54" s="3">
        <f t="shared" si="67"/>
        <v>0.23021127284603704</v>
      </c>
      <c r="L54" s="3">
        <f t="shared" si="67"/>
        <v>4.0755837838261089</v>
      </c>
      <c r="M54" s="3">
        <f t="shared" si="67"/>
        <v>0.19080664499040445</v>
      </c>
      <c r="N54" s="3">
        <f t="shared" si="67"/>
        <v>1.4935128375803908</v>
      </c>
      <c r="O54" s="3">
        <f t="shared" si="67"/>
        <v>8.4359979279108988</v>
      </c>
      <c r="P54" s="3">
        <f t="shared" si="67"/>
        <v>1.5996860908508603</v>
      </c>
      <c r="Q54" s="3">
        <f t="shared" si="67"/>
        <v>2.3259279736437266</v>
      </c>
      <c r="R54" s="3">
        <f t="shared" si="67"/>
        <v>7.0251875127450125</v>
      </c>
      <c r="S54" s="3">
        <f t="shared" si="67"/>
        <v>4.4194506337540407</v>
      </c>
      <c r="T54" s="3">
        <f t="shared" si="67"/>
        <v>-1.8864355521361342</v>
      </c>
      <c r="U54" s="3">
        <f t="shared" si="67"/>
        <v>-0.60676820117228081</v>
      </c>
      <c r="V54" s="3">
        <f t="shared" si="67"/>
        <v>-2.3514631207652736</v>
      </c>
      <c r="W54" s="3">
        <f t="shared" si="67"/>
        <v>1.259245447955637</v>
      </c>
      <c r="X54" s="3">
        <f t="shared" si="67"/>
        <v>1.4305885829064557</v>
      </c>
      <c r="Y54" s="3">
        <f t="shared" si="67"/>
        <v>0.90736984702677326</v>
      </c>
      <c r="Z54" s="3">
        <f t="shared" si="67"/>
        <v>-0.24773068519945429</v>
      </c>
      <c r="AA54" s="7">
        <f t="shared" ref="AA54:AE58" si="68">IFERROR((AA42/Z42-1)*100,"")</f>
        <v>4.8036916610977975</v>
      </c>
      <c r="AB54" s="7">
        <f t="shared" si="68"/>
        <v>0.87315854976937057</v>
      </c>
      <c r="AC54" s="7">
        <f t="shared" si="68"/>
        <v>8.1239316677330855</v>
      </c>
      <c r="AD54" s="179">
        <f t="shared" si="68"/>
        <v>-3.3600443951364856E-2</v>
      </c>
      <c r="AE54" s="179">
        <f t="shared" si="68"/>
        <v>6.6563730008404542</v>
      </c>
    </row>
    <row r="55" spans="2:31" ht="15" customHeight="1" x14ac:dyDescent="0.45">
      <c r="B55" s="44" t="s">
        <v>18</v>
      </c>
      <c r="C55" s="1" t="s">
        <v>14</v>
      </c>
      <c r="D55" s="3"/>
      <c r="E55" s="3"/>
      <c r="F55" s="3" t="str">
        <f t="shared" si="67"/>
        <v/>
      </c>
      <c r="G55" s="3">
        <f t="shared" si="67"/>
        <v>-0.39357164827258373</v>
      </c>
      <c r="H55" s="3">
        <f t="shared" si="67"/>
        <v>8.3268605599402079</v>
      </c>
      <c r="I55" s="3">
        <f t="shared" si="67"/>
        <v>3.5038889666269446</v>
      </c>
      <c r="J55" s="3">
        <f t="shared" si="67"/>
        <v>1.9490834435547333</v>
      </c>
      <c r="K55" s="3">
        <f t="shared" si="67"/>
        <v>0.90544003581449761</v>
      </c>
      <c r="L55" s="3">
        <f t="shared" si="67"/>
        <v>6.8349051727497612</v>
      </c>
      <c r="M55" s="3">
        <f t="shared" si="67"/>
        <v>-0.27174568187373627</v>
      </c>
      <c r="N55" s="3">
        <f t="shared" si="67"/>
        <v>0.16820692359982292</v>
      </c>
      <c r="O55" s="3">
        <f t="shared" si="67"/>
        <v>5.5495768880917229</v>
      </c>
      <c r="P55" s="3">
        <f t="shared" si="67"/>
        <v>0.96046153531845757</v>
      </c>
      <c r="Q55" s="3">
        <f t="shared" si="67"/>
        <v>-0.90588831685424198</v>
      </c>
      <c r="R55" s="3">
        <f t="shared" si="67"/>
        <v>7.0138610197188589</v>
      </c>
      <c r="S55" s="3">
        <f t="shared" si="67"/>
        <v>2.6444217143743565</v>
      </c>
      <c r="T55" s="3">
        <f t="shared" si="67"/>
        <v>0.48105684451658082</v>
      </c>
      <c r="U55" s="3">
        <f t="shared" si="67"/>
        <v>-0.76383508642021702</v>
      </c>
      <c r="V55" s="3">
        <f t="shared" si="67"/>
        <v>-2.9608146346546405</v>
      </c>
      <c r="W55" s="3">
        <f t="shared" si="67"/>
        <v>-2.3631741001106654E-2</v>
      </c>
      <c r="X55" s="3">
        <f t="shared" si="67"/>
        <v>0.36113342014361116</v>
      </c>
      <c r="Y55" s="3">
        <f t="shared" si="67"/>
        <v>0.6613821618255411</v>
      </c>
      <c r="Z55" s="3">
        <f t="shared" si="67"/>
        <v>-1.9574864094969002</v>
      </c>
      <c r="AA55" s="7">
        <f t="shared" si="68"/>
        <v>7.1103391091242862E-2</v>
      </c>
      <c r="AB55" s="7">
        <f t="shared" si="68"/>
        <v>3.6392009551459603</v>
      </c>
      <c r="AC55" s="7">
        <f t="shared" si="68"/>
        <v>9.222938648693102</v>
      </c>
      <c r="AD55" s="179">
        <f t="shared" si="68"/>
        <v>-1.6214116785243537</v>
      </c>
      <c r="AE55" s="179">
        <f t="shared" si="68"/>
        <v>2.8062961882362236</v>
      </c>
    </row>
    <row r="56" spans="2:31" ht="15" customHeight="1" x14ac:dyDescent="0.45">
      <c r="B56" s="44" t="s">
        <v>19</v>
      </c>
      <c r="C56" s="4" t="s">
        <v>15</v>
      </c>
      <c r="D56" s="6"/>
      <c r="E56" s="3"/>
      <c r="F56" s="3" t="str">
        <f t="shared" si="67"/>
        <v/>
      </c>
      <c r="G56" s="3">
        <f t="shared" si="67"/>
        <v>-8.5222015680963548E-2</v>
      </c>
      <c r="H56" s="3">
        <f t="shared" si="67"/>
        <v>2.9989223723629443</v>
      </c>
      <c r="I56" s="3">
        <f t="shared" si="67"/>
        <v>2.5446041686514986</v>
      </c>
      <c r="J56" s="3">
        <f t="shared" si="67"/>
        <v>1.370652771078773</v>
      </c>
      <c r="K56" s="3">
        <f t="shared" si="67"/>
        <v>-0.20138319257925197</v>
      </c>
      <c r="L56" s="3">
        <f t="shared" si="67"/>
        <v>2.3506474830993662</v>
      </c>
      <c r="M56" s="3">
        <f t="shared" si="67"/>
        <v>0.49266218511012649</v>
      </c>
      <c r="N56" s="3">
        <f t="shared" si="67"/>
        <v>2.3231642866816893</v>
      </c>
      <c r="O56" s="3">
        <f t="shared" si="67"/>
        <v>10.46265761149141</v>
      </c>
      <c r="P56" s="3">
        <f t="shared" si="67"/>
        <v>2.0267021663334273</v>
      </c>
      <c r="Q56" s="3">
        <f t="shared" si="67"/>
        <v>4.515952412593438</v>
      </c>
      <c r="R56" s="3">
        <f t="shared" si="67"/>
        <v>7.0325969087942086</v>
      </c>
      <c r="S56" s="3">
        <f t="shared" si="67"/>
        <v>5.6854279894597015</v>
      </c>
      <c r="T56" s="3">
        <f t="shared" si="67"/>
        <v>-3.544378667112813</v>
      </c>
      <c r="U56" s="3">
        <f t="shared" si="67"/>
        <v>-0.49760011204119659</v>
      </c>
      <c r="V56" s="3">
        <f t="shared" si="67"/>
        <v>-1.9214071915294451</v>
      </c>
      <c r="W56" s="3">
        <f t="shared" si="67"/>
        <v>2.1716719509648597</v>
      </c>
      <c r="X56" s="3">
        <f t="shared" si="67"/>
        <v>2.1936955576806083</v>
      </c>
      <c r="Y56" s="3">
        <f t="shared" si="67"/>
        <v>1.0778069870179596</v>
      </c>
      <c r="Z56" s="3">
        <f t="shared" si="67"/>
        <v>0.90867769126945497</v>
      </c>
      <c r="AA56" s="7">
        <f t="shared" si="68"/>
        <v>8.0473245872345611</v>
      </c>
      <c r="AB56" s="7">
        <f t="shared" si="68"/>
        <v>-0.93851833123027584</v>
      </c>
      <c r="AC56" s="7">
        <f t="shared" si="68"/>
        <v>7.36390313030999</v>
      </c>
      <c r="AD56" s="179">
        <f t="shared" si="68"/>
        <v>1.1032337853463137</v>
      </c>
      <c r="AE56" s="179">
        <f t="shared" si="68"/>
        <v>9.2949294943436289</v>
      </c>
    </row>
    <row r="57" spans="2:31" ht="15" customHeight="1" x14ac:dyDescent="0.45">
      <c r="B57" s="44" t="s">
        <v>20</v>
      </c>
      <c r="C57" s="1" t="s">
        <v>16</v>
      </c>
      <c r="D57" s="3"/>
      <c r="E57" s="3"/>
      <c r="F57" s="3" t="str">
        <f t="shared" si="67"/>
        <v/>
      </c>
      <c r="G57" s="3">
        <f t="shared" si="67"/>
        <v>-11.996170777152193</v>
      </c>
      <c r="H57" s="3">
        <f t="shared" si="67"/>
        <v>21.620827186307622</v>
      </c>
      <c r="I57" s="3">
        <f t="shared" si="67"/>
        <v>11.190379989050324</v>
      </c>
      <c r="J57" s="3">
        <f t="shared" si="67"/>
        <v>3.1546928103396432</v>
      </c>
      <c r="K57" s="3">
        <f t="shared" si="67"/>
        <v>3.8484144801392395</v>
      </c>
      <c r="L57" s="3">
        <f t="shared" si="67"/>
        <v>21.446562642790102</v>
      </c>
      <c r="M57" s="3">
        <f t="shared" si="67"/>
        <v>-13.604683995962963</v>
      </c>
      <c r="N57" s="3">
        <f t="shared" si="67"/>
        <v>4.6470717964039121</v>
      </c>
      <c r="O57" s="3">
        <f t="shared" si="67"/>
        <v>-5.4910092098730772</v>
      </c>
      <c r="P57" s="3">
        <f t="shared" si="67"/>
        <v>7.0058522697235892</v>
      </c>
      <c r="Q57" s="3">
        <f t="shared" si="67"/>
        <v>-4.3227969966430635</v>
      </c>
      <c r="R57" s="3">
        <f t="shared" si="67"/>
        <v>3.4724121867236279</v>
      </c>
      <c r="S57" s="3">
        <f t="shared" si="67"/>
        <v>7.2357182772495143</v>
      </c>
      <c r="T57" s="3">
        <f t="shared" si="67"/>
        <v>11.520289120141669</v>
      </c>
      <c r="U57" s="3">
        <f t="shared" si="67"/>
        <v>-1.8629295067926543</v>
      </c>
      <c r="V57" s="3">
        <f t="shared" si="67"/>
        <v>-5.1186172051999375</v>
      </c>
      <c r="W57" s="3">
        <f t="shared" si="67"/>
        <v>6.8664124093201551</v>
      </c>
      <c r="X57" s="3">
        <f t="shared" si="67"/>
        <v>-4.8809562708232228</v>
      </c>
      <c r="Y57" s="3">
        <f t="shared" si="67"/>
        <v>1.0388832527376657</v>
      </c>
      <c r="Z57" s="3">
        <f t="shared" si="67"/>
        <v>-3.3054735480108621</v>
      </c>
      <c r="AA57" s="7">
        <f t="shared" si="68"/>
        <v>-9.5007264791520782</v>
      </c>
      <c r="AB57" s="7">
        <f t="shared" si="68"/>
        <v>12.450845475332573</v>
      </c>
      <c r="AC57" s="7">
        <f t="shared" si="68"/>
        <v>-22.666669313826404</v>
      </c>
      <c r="AD57" s="179">
        <f t="shared" si="68"/>
        <v>13.658143278711666</v>
      </c>
      <c r="AE57" s="179">
        <f t="shared" si="68"/>
        <v>13.84116784379712</v>
      </c>
    </row>
    <row r="58" spans="2:31" ht="15" customHeight="1" thickBot="1" x14ac:dyDescent="0.5">
      <c r="B58" s="95" t="s">
        <v>21</v>
      </c>
      <c r="C58" s="100" t="s">
        <v>12</v>
      </c>
      <c r="D58" s="101"/>
      <c r="E58" s="101"/>
      <c r="F58" s="102" t="str">
        <f t="shared" si="67"/>
        <v/>
      </c>
      <c r="G58" s="102">
        <f t="shared" si="67"/>
        <v>-0.81977318532685528</v>
      </c>
      <c r="H58" s="102">
        <f t="shared" si="67"/>
        <v>3.9615529155325291</v>
      </c>
      <c r="I58" s="102">
        <f t="shared" si="67"/>
        <v>3.0569860953833405</v>
      </c>
      <c r="J58" s="102">
        <f t="shared" si="67"/>
        <v>1.4847288120674262</v>
      </c>
      <c r="K58" s="102">
        <f t="shared" si="67"/>
        <v>9.0648589680331071E-2</v>
      </c>
      <c r="L58" s="102">
        <f t="shared" si="67"/>
        <v>3.7393853990325132</v>
      </c>
      <c r="M58" s="102">
        <f t="shared" si="67"/>
        <v>-0.66282682428424611</v>
      </c>
      <c r="N58" s="102">
        <f t="shared" si="67"/>
        <v>2.4923491865976199</v>
      </c>
      <c r="O58" s="102">
        <f t="shared" si="67"/>
        <v>9.1598004351284512</v>
      </c>
      <c r="P58" s="102">
        <f t="shared" si="67"/>
        <v>2.4055048714918925</v>
      </c>
      <c r="Q58" s="102">
        <f t="shared" si="67"/>
        <v>3.7796187270321413</v>
      </c>
      <c r="R58" s="102">
        <f t="shared" si="67"/>
        <v>6.7380048075642573</v>
      </c>
      <c r="S58" s="102">
        <f t="shared" si="67"/>
        <v>5.8239994891262858</v>
      </c>
      <c r="T58" s="102">
        <f t="shared" si="67"/>
        <v>-2.1291711774801825</v>
      </c>
      <c r="U58" s="102">
        <f t="shared" si="67"/>
        <v>-0.62038692578649801</v>
      </c>
      <c r="V58" s="102">
        <f t="shared" si="67"/>
        <v>-2.2239541799942142</v>
      </c>
      <c r="W58" s="102">
        <f t="shared" si="67"/>
        <v>2.6042991922655467</v>
      </c>
      <c r="X58" s="102">
        <f t="shared" si="67"/>
        <v>1.4162972801714302</v>
      </c>
      <c r="Y58" s="102">
        <f t="shared" si="67"/>
        <v>1.0739668900480615</v>
      </c>
      <c r="Z58" s="102">
        <f t="shared" si="67"/>
        <v>0.51279296742297031</v>
      </c>
      <c r="AA58" s="102">
        <f t="shared" si="68"/>
        <v>6.4655957773861239</v>
      </c>
      <c r="AB58" s="102">
        <f t="shared" si="68"/>
        <v>0.11286310339804206</v>
      </c>
      <c r="AC58" s="102">
        <f t="shared" si="68"/>
        <v>4.6387477851034697</v>
      </c>
      <c r="AD58" s="173">
        <f t="shared" si="68"/>
        <v>1.9664813029974804</v>
      </c>
      <c r="AE58" s="173">
        <f t="shared" si="68"/>
        <v>9.6718384349230302</v>
      </c>
    </row>
    <row r="59" spans="2:31" ht="15" customHeight="1" thickTop="1" x14ac:dyDescent="0.45">
      <c r="B59" s="44"/>
      <c r="C59" s="1" t="s">
        <v>22</v>
      </c>
      <c r="D59" s="2"/>
      <c r="E59" s="2"/>
      <c r="F59" s="2"/>
      <c r="G59" s="2"/>
      <c r="H59" s="2"/>
      <c r="I59" s="2"/>
      <c r="J59" s="2"/>
      <c r="K59" s="2"/>
      <c r="L59" s="2"/>
      <c r="M59" s="2"/>
      <c r="N59" s="2"/>
      <c r="O59" s="2"/>
      <c r="P59" s="2"/>
      <c r="Q59" s="2"/>
      <c r="R59" s="2"/>
      <c r="S59" s="2"/>
      <c r="T59" s="2"/>
      <c r="U59" s="2"/>
      <c r="V59" s="2"/>
      <c r="W59" s="2"/>
      <c r="X59" s="2"/>
      <c r="Y59" s="2"/>
      <c r="Z59" s="2"/>
      <c r="AA59" s="9"/>
      <c r="AB59" s="9"/>
      <c r="AC59" s="9"/>
      <c r="AD59" s="183"/>
      <c r="AE59" s="183"/>
    </row>
    <row r="60" spans="2:31" ht="8.25" customHeight="1" thickBot="1" x14ac:dyDescent="0.55000000000000004">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105"/>
      <c r="AB60" s="105"/>
      <c r="AC60" s="105"/>
      <c r="AD60" s="184"/>
      <c r="AE60" s="184"/>
    </row>
    <row r="61" spans="2:31" ht="15" customHeight="1" thickTop="1" x14ac:dyDescent="0.45">
      <c r="B61" s="104" t="str">
        <f>Synthèse!$B$57</f>
        <v>Source : Institut National de la Statistique et de la Démographie, Burkina Faso</v>
      </c>
      <c r="C61" s="44"/>
      <c r="D61" s="44"/>
      <c r="E61" s="44"/>
      <c r="F61" s="44"/>
      <c r="G61" s="44"/>
      <c r="H61" s="44"/>
      <c r="I61" s="44"/>
      <c r="J61" s="44"/>
      <c r="K61" s="44"/>
      <c r="L61" s="44"/>
      <c r="M61" s="44"/>
      <c r="N61" s="44"/>
      <c r="O61" s="44"/>
      <c r="P61" s="44"/>
      <c r="Q61" s="44"/>
      <c r="R61" s="44"/>
      <c r="S61" s="44"/>
      <c r="T61" s="44"/>
      <c r="U61" s="44"/>
      <c r="V61" s="44"/>
      <c r="W61" s="44"/>
      <c r="X61" s="44"/>
      <c r="Y61" s="44"/>
      <c r="Z61" s="104"/>
      <c r="AA61" s="44"/>
      <c r="AB61" s="44"/>
      <c r="AC61" s="44"/>
      <c r="AD61" s="167"/>
      <c r="AE61" s="167"/>
    </row>
    <row r="62" spans="2:31" ht="15" customHeight="1" thickBot="1" x14ac:dyDescent="0.5">
      <c r="B62" s="201">
        <f>Synthèse!$B$58</f>
        <v>45483</v>
      </c>
      <c r="C62" s="201"/>
      <c r="D62" s="85"/>
      <c r="E62" s="85"/>
      <c r="F62" s="85"/>
      <c r="G62" s="85"/>
      <c r="H62" s="85"/>
      <c r="I62" s="85"/>
      <c r="J62" s="85"/>
      <c r="K62" s="85"/>
      <c r="L62" s="85"/>
      <c r="M62" s="85"/>
      <c r="N62" s="85"/>
      <c r="O62" s="85"/>
      <c r="P62" s="85"/>
      <c r="Q62" s="85"/>
      <c r="R62" s="85"/>
      <c r="S62" s="85"/>
      <c r="T62" s="85"/>
      <c r="U62" s="85"/>
      <c r="V62" s="85"/>
      <c r="W62" s="85"/>
      <c r="X62" s="85"/>
      <c r="Y62" s="85"/>
      <c r="Z62" s="89"/>
      <c r="AA62" s="85"/>
      <c r="AB62" s="85"/>
      <c r="AC62" s="85"/>
      <c r="AD62" s="185"/>
      <c r="AE62" s="185"/>
    </row>
  </sheetData>
  <mergeCells count="1">
    <mergeCell ref="B62:C62"/>
  </mergeCells>
  <hyperlinks>
    <hyperlink ref="A1" location="Sommaire!B2" display="Sommaire" xr:uid="{1392A0B6-D9B9-46B2-B261-927F6DC165A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G165"/>
  <sheetViews>
    <sheetView showGridLines="0" zoomScaleNormal="100" zoomScaleSheetLayoutView="90" workbookViewId="0">
      <pane xSplit="3" ySplit="1" topLeftCell="O2" activePane="bottomRight" state="frozen"/>
      <selection activeCell="H20" sqref="H20"/>
      <selection pane="topRight" activeCell="H20" sqref="H20"/>
      <selection pane="bottomLeft" activeCell="H20" sqref="H20"/>
      <selection pane="bottomRight" activeCell="AC5" sqref="AC5"/>
    </sheetView>
  </sheetViews>
  <sheetFormatPr baseColWidth="10" defaultColWidth="8.71875" defaultRowHeight="15" customHeight="1" x14ac:dyDescent="0.45"/>
  <cols>
    <col min="1" max="1" width="8.71875" style="45"/>
    <col min="2" max="2" width="8.109375" style="45" customWidth="1"/>
    <col min="3" max="3" width="42.27734375" style="45" bestFit="1" customWidth="1"/>
    <col min="4" max="14" width="8.71875" style="45" customWidth="1"/>
    <col min="15" max="19" width="9" style="45" bestFit="1" customWidth="1"/>
    <col min="20" max="20" width="10.27734375" style="45" bestFit="1" customWidth="1"/>
    <col min="21" max="21" width="9.27734375" style="45" customWidth="1"/>
    <col min="22" max="27" width="8.71875" style="45" customWidth="1"/>
    <col min="28" max="29" width="9.71875" style="167" customWidth="1"/>
    <col min="30" max="16384" width="8.71875" style="45"/>
  </cols>
  <sheetData>
    <row r="1" spans="1:29" ht="15" customHeight="1" x14ac:dyDescent="0.45">
      <c r="A1" s="76" t="s">
        <v>296</v>
      </c>
    </row>
    <row r="2" spans="1:29" ht="1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c r="AB2" s="168"/>
      <c r="AC2" s="168"/>
    </row>
    <row r="3" spans="1:29" ht="21" customHeight="1" thickTop="1" x14ac:dyDescent="0.5">
      <c r="C3" s="62" t="s">
        <v>318</v>
      </c>
      <c r="D3" s="64"/>
      <c r="E3" s="64"/>
      <c r="F3" s="64"/>
      <c r="G3" s="64"/>
      <c r="H3" s="64"/>
      <c r="I3" s="64"/>
      <c r="J3" s="64"/>
      <c r="K3" s="64"/>
      <c r="L3" s="64"/>
      <c r="M3" s="64"/>
      <c r="N3" s="64"/>
      <c r="O3" s="64"/>
      <c r="P3" s="64"/>
      <c r="Q3" s="64"/>
      <c r="R3" s="64"/>
      <c r="S3" s="64"/>
      <c r="T3" s="64"/>
      <c r="U3" s="64"/>
      <c r="V3" s="64"/>
      <c r="W3" s="64"/>
      <c r="X3" s="64"/>
      <c r="Y3" s="64"/>
      <c r="Z3" s="64"/>
      <c r="AA3" s="64"/>
      <c r="AB3" s="169"/>
      <c r="AC3" s="169"/>
    </row>
    <row r="4" spans="1:29" ht="21" customHeight="1" x14ac:dyDescent="0.5">
      <c r="C4" s="62" t="s">
        <v>319</v>
      </c>
      <c r="D4" s="64"/>
      <c r="E4" s="64"/>
      <c r="F4" s="64"/>
      <c r="G4" s="64"/>
      <c r="H4" s="64"/>
      <c r="I4" s="64"/>
      <c r="J4" s="64"/>
      <c r="K4" s="64"/>
      <c r="L4" s="64"/>
      <c r="M4" s="64"/>
      <c r="N4" s="64"/>
      <c r="O4" s="64"/>
      <c r="P4" s="64"/>
      <c r="Q4" s="64"/>
      <c r="R4" s="64"/>
      <c r="S4" s="64"/>
      <c r="T4" s="64"/>
      <c r="U4" s="64"/>
      <c r="V4" s="64"/>
      <c r="W4" s="64"/>
      <c r="X4" s="64"/>
      <c r="Y4" s="64"/>
      <c r="Z4" s="64"/>
      <c r="AA4" s="64"/>
      <c r="AB4" s="169"/>
      <c r="AC4" s="169"/>
    </row>
    <row r="5" spans="1:29" s="96" customFormat="1" ht="15" customHeight="1" thickBot="1" x14ac:dyDescent="0.5">
      <c r="B5" s="79"/>
      <c r="C5" s="95" t="s">
        <v>440</v>
      </c>
      <c r="D5" s="99">
        <v>1999</v>
      </c>
      <c r="E5" s="99">
        <f t="shared" ref="E5:AC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si="0"/>
        <v>2020</v>
      </c>
      <c r="Z5" s="99">
        <f t="shared" si="0"/>
        <v>2021</v>
      </c>
      <c r="AA5" s="99">
        <f t="shared" si="0"/>
        <v>2022</v>
      </c>
      <c r="AB5" s="170">
        <f t="shared" si="0"/>
        <v>2023</v>
      </c>
      <c r="AC5" s="170">
        <f t="shared" si="0"/>
        <v>2024</v>
      </c>
    </row>
    <row r="6" spans="1:29" ht="15" customHeight="1" thickTop="1" x14ac:dyDescent="0.5">
      <c r="B6" s="67" t="s">
        <v>0</v>
      </c>
      <c r="C6" s="67" t="s">
        <v>1</v>
      </c>
      <c r="D6" s="64"/>
      <c r="E6" s="64"/>
      <c r="F6" s="64"/>
      <c r="G6" s="64"/>
      <c r="H6" s="64"/>
      <c r="I6" s="64"/>
      <c r="J6" s="64"/>
      <c r="K6" s="64"/>
      <c r="L6" s="64"/>
      <c r="M6" s="64"/>
      <c r="N6" s="64"/>
      <c r="O6" s="64"/>
      <c r="P6" s="64"/>
      <c r="Q6" s="64"/>
      <c r="R6" s="64"/>
      <c r="S6" s="64"/>
      <c r="T6" s="64"/>
      <c r="U6" s="64"/>
      <c r="V6" s="64"/>
      <c r="W6" s="64"/>
      <c r="X6" s="64"/>
      <c r="Y6" s="64"/>
      <c r="Z6" s="64"/>
      <c r="AA6" s="64"/>
      <c r="AB6" s="169"/>
      <c r="AC6" s="169"/>
    </row>
    <row r="7" spans="1:29" ht="15" customHeight="1" x14ac:dyDescent="0.45">
      <c r="A7" s="146" t="s">
        <v>23</v>
      </c>
      <c r="B7" s="44" t="s">
        <v>23</v>
      </c>
      <c r="C7" s="4" t="s">
        <v>2</v>
      </c>
      <c r="D7" s="6">
        <f t="shared" ref="D7" si="1">SUM(D8:D10)</f>
        <v>2112.2716508597105</v>
      </c>
      <c r="E7" s="6">
        <f t="shared" ref="E7:T7" si="2">SUM(E8:E10)</f>
        <v>2168.512689891938</v>
      </c>
      <c r="F7" s="6">
        <f t="shared" si="2"/>
        <v>2337.1837181697565</v>
      </c>
      <c r="G7" s="6">
        <f t="shared" si="2"/>
        <v>2516.1415667963402</v>
      </c>
      <c r="H7" s="6">
        <f t="shared" si="2"/>
        <v>2652.0614604992811</v>
      </c>
      <c r="I7" s="6">
        <f t="shared" si="2"/>
        <v>2823.1251903750672</v>
      </c>
      <c r="J7" s="6">
        <f t="shared" si="2"/>
        <v>3141.060244709638</v>
      </c>
      <c r="K7" s="6">
        <f t="shared" si="2"/>
        <v>3320.2431535359028</v>
      </c>
      <c r="L7" s="6">
        <f t="shared" si="2"/>
        <v>3461.2832960270512</v>
      </c>
      <c r="M7" s="6">
        <f t="shared" si="2"/>
        <v>3977.3720103599294</v>
      </c>
      <c r="N7" s="6">
        <f t="shared" si="2"/>
        <v>4121.3896585030434</v>
      </c>
      <c r="O7" s="6">
        <f t="shared" si="2"/>
        <v>4304.4328377421689</v>
      </c>
      <c r="P7" s="6">
        <f t="shared" si="2"/>
        <v>4724.0604248446789</v>
      </c>
      <c r="Q7" s="6">
        <f t="shared" si="2"/>
        <v>5347.8533690439135</v>
      </c>
      <c r="R7" s="6">
        <f t="shared" si="2"/>
        <v>5721.9347952052267</v>
      </c>
      <c r="S7" s="6">
        <f t="shared" si="2"/>
        <v>5899.8021595522805</v>
      </c>
      <c r="T7" s="6">
        <f t="shared" si="2"/>
        <v>6118.6019999999999</v>
      </c>
      <c r="U7" s="6">
        <f t="shared" ref="U7:V7" si="3">SUM(U8:U10)</f>
        <v>6484.5610000000006</v>
      </c>
      <c r="V7" s="6">
        <f t="shared" si="3"/>
        <v>6905.4430000000002</v>
      </c>
      <c r="W7" s="6">
        <f t="shared" ref="W7:X7" si="4">SUM(W8:W10)</f>
        <v>7299.0550000000003</v>
      </c>
      <c r="X7" s="6">
        <f t="shared" si="4"/>
        <v>7715.6399999999994</v>
      </c>
      <c r="Y7" s="6">
        <f t="shared" ref="Y7:Z7" si="5">SUM(Y8:Y10)</f>
        <v>8164.3170000000009</v>
      </c>
      <c r="Z7" s="6">
        <f t="shared" si="5"/>
        <v>8882.2990000000009</v>
      </c>
      <c r="AA7" s="6">
        <f t="shared" ref="AA7" si="6">SUM(AA8:AA10)</f>
        <v>10108.825000000001</v>
      </c>
      <c r="AB7" s="172">
        <v>10352.226985409157</v>
      </c>
      <c r="AC7" s="172">
        <v>11421.697993833965</v>
      </c>
    </row>
    <row r="8" spans="1:29" ht="15" customHeight="1" x14ac:dyDescent="0.45">
      <c r="A8" s="44" t="s">
        <v>24</v>
      </c>
      <c r="B8" s="44" t="s">
        <v>24</v>
      </c>
      <c r="C8" s="1" t="s">
        <v>3</v>
      </c>
      <c r="D8" s="3">
        <v>1804.7018288940756</v>
      </c>
      <c r="E8" s="3">
        <v>1811.7942401354437</v>
      </c>
      <c r="F8" s="3">
        <v>1928.0695694725791</v>
      </c>
      <c r="G8" s="3">
        <v>2071.3865877969879</v>
      </c>
      <c r="H8" s="3">
        <v>2188.0735585686184</v>
      </c>
      <c r="I8" s="3">
        <v>2316.8618344133524</v>
      </c>
      <c r="J8" s="3">
        <v>2588.0969922386544</v>
      </c>
      <c r="K8" s="3">
        <v>2690.8334863203945</v>
      </c>
      <c r="L8" s="3">
        <v>2732.4513813449853</v>
      </c>
      <c r="M8" s="3">
        <v>3223.0515371261595</v>
      </c>
      <c r="N8" s="3">
        <v>3302.6611844706272</v>
      </c>
      <c r="O8" s="3">
        <v>3418.2154663033857</v>
      </c>
      <c r="P8" s="3">
        <v>3745.018304369722</v>
      </c>
      <c r="Q8" s="3">
        <v>4237.9820186686147</v>
      </c>
      <c r="R8" s="3">
        <v>4531.3052312701693</v>
      </c>
      <c r="S8" s="3">
        <v>4594.1800649049328</v>
      </c>
      <c r="T8" s="3">
        <v>4737.9880000000003</v>
      </c>
      <c r="U8" s="3">
        <v>4938.5820000000003</v>
      </c>
      <c r="V8" s="3">
        <v>5151.9949999999999</v>
      </c>
      <c r="W8" s="3">
        <v>5369.1750000000002</v>
      </c>
      <c r="X8" s="3">
        <v>5468.0519999999997</v>
      </c>
      <c r="Y8" s="3">
        <v>5810.3410000000003</v>
      </c>
      <c r="Z8" s="3">
        <v>6309.0810000000001</v>
      </c>
      <c r="AA8" s="3">
        <v>7277.5060000000003</v>
      </c>
      <c r="AB8" s="172">
        <v>7408.700562031876</v>
      </c>
      <c r="AC8" s="172">
        <v>8304.3048897224035</v>
      </c>
    </row>
    <row r="9" spans="1:29" ht="15" customHeight="1" x14ac:dyDescent="0.45">
      <c r="A9" s="44" t="s">
        <v>25</v>
      </c>
      <c r="B9" s="44" t="s">
        <v>25</v>
      </c>
      <c r="C9" s="1" t="s">
        <v>4</v>
      </c>
      <c r="D9" s="3">
        <v>251.56013952581412</v>
      </c>
      <c r="E9" s="3">
        <v>297.444284490413</v>
      </c>
      <c r="F9" s="3">
        <v>341.74478312936719</v>
      </c>
      <c r="G9" s="3">
        <v>366.62431777734542</v>
      </c>
      <c r="H9" s="3">
        <v>373.52444028899515</v>
      </c>
      <c r="I9" s="3">
        <v>409.26964453366918</v>
      </c>
      <c r="J9" s="3">
        <v>446.98638383994836</v>
      </c>
      <c r="K9" s="3">
        <v>516.57403972718737</v>
      </c>
      <c r="L9" s="3">
        <v>609.17700371622345</v>
      </c>
      <c r="M9" s="3">
        <v>618.3943821395759</v>
      </c>
      <c r="N9" s="3">
        <v>676.45152432370992</v>
      </c>
      <c r="O9" s="3">
        <v>723.1918406568825</v>
      </c>
      <c r="P9" s="3">
        <v>813.31227856410044</v>
      </c>
      <c r="Q9" s="3">
        <v>914.16142430947821</v>
      </c>
      <c r="R9" s="3">
        <v>973.15070794112478</v>
      </c>
      <c r="S9" s="3">
        <v>1065.3559325542351</v>
      </c>
      <c r="T9" s="3">
        <v>1115.338</v>
      </c>
      <c r="U9" s="3">
        <v>1255.385</v>
      </c>
      <c r="V9" s="3">
        <v>1453.0809999999999</v>
      </c>
      <c r="W9" s="3">
        <v>1625.712</v>
      </c>
      <c r="X9" s="3">
        <v>1925.7239999999999</v>
      </c>
      <c r="Y9" s="3">
        <v>2018.431</v>
      </c>
      <c r="Z9" s="3">
        <v>2211.6619999999998</v>
      </c>
      <c r="AA9" s="3">
        <v>2437.4830000000002</v>
      </c>
      <c r="AB9" s="172">
        <v>2549.4257056057231</v>
      </c>
      <c r="AC9" s="172">
        <v>2721.0213807198797</v>
      </c>
    </row>
    <row r="10" spans="1:29" ht="15" customHeight="1" x14ac:dyDescent="0.45">
      <c r="A10" s="44" t="s">
        <v>26</v>
      </c>
      <c r="B10" s="44" t="s">
        <v>26</v>
      </c>
      <c r="C10" s="1" t="s">
        <v>5</v>
      </c>
      <c r="D10" s="3">
        <v>56.009682439820551</v>
      </c>
      <c r="E10" s="3">
        <v>59.274165266081077</v>
      </c>
      <c r="F10" s="3">
        <v>67.369365567810135</v>
      </c>
      <c r="G10" s="3">
        <v>78.13066122200712</v>
      </c>
      <c r="H10" s="3">
        <v>90.463461641667323</v>
      </c>
      <c r="I10" s="3">
        <v>96.993711428045529</v>
      </c>
      <c r="J10" s="3">
        <v>105.97686863103517</v>
      </c>
      <c r="K10" s="3">
        <v>112.83562748832061</v>
      </c>
      <c r="L10" s="3">
        <v>119.65491096584201</v>
      </c>
      <c r="M10" s="3">
        <v>135.92609109419405</v>
      </c>
      <c r="N10" s="3">
        <v>142.27694970870652</v>
      </c>
      <c r="O10" s="3">
        <v>163.02553078190093</v>
      </c>
      <c r="P10" s="3">
        <v>165.72984191085635</v>
      </c>
      <c r="Q10" s="3">
        <v>195.70992606582084</v>
      </c>
      <c r="R10" s="3">
        <v>217.47885599393211</v>
      </c>
      <c r="S10" s="3">
        <v>240.26616209311172</v>
      </c>
      <c r="T10" s="3">
        <v>265.27600000000001</v>
      </c>
      <c r="U10" s="3">
        <v>290.59399999999999</v>
      </c>
      <c r="V10" s="3">
        <v>300.36700000000002</v>
      </c>
      <c r="W10" s="3">
        <v>304.16800000000001</v>
      </c>
      <c r="X10" s="3">
        <v>321.86399999999998</v>
      </c>
      <c r="Y10" s="3">
        <v>335.54500000000002</v>
      </c>
      <c r="Z10" s="3">
        <v>361.55599999999998</v>
      </c>
      <c r="AA10" s="3">
        <v>393.83600000000001</v>
      </c>
      <c r="AB10" s="172">
        <v>394.10071777155861</v>
      </c>
      <c r="AC10" s="172">
        <v>396.37172339168058</v>
      </c>
    </row>
    <row r="11" spans="1:29" ht="15" customHeight="1" x14ac:dyDescent="0.45">
      <c r="A11" s="146" t="s">
        <v>27</v>
      </c>
      <c r="B11" s="44" t="s">
        <v>27</v>
      </c>
      <c r="C11" s="4" t="s">
        <v>6</v>
      </c>
      <c r="D11" s="6">
        <f t="shared" ref="D11:S11" si="7">SUM(D12:D14)</f>
        <v>360.83753652072124</v>
      </c>
      <c r="E11" s="6">
        <f t="shared" si="7"/>
        <v>307.17366612004912</v>
      </c>
      <c r="F11" s="6">
        <f t="shared" si="7"/>
        <v>316.51621560744536</v>
      </c>
      <c r="G11" s="6">
        <f t="shared" si="7"/>
        <v>338.02364319215872</v>
      </c>
      <c r="H11" s="6">
        <f t="shared" si="7"/>
        <v>425.00026244243264</v>
      </c>
      <c r="I11" s="6">
        <f t="shared" si="7"/>
        <v>446.12728246273673</v>
      </c>
      <c r="J11" s="6">
        <f t="shared" si="7"/>
        <v>569.18620551958884</v>
      </c>
      <c r="K11" s="6">
        <f t="shared" si="7"/>
        <v>551.56225018585565</v>
      </c>
      <c r="L11" s="6">
        <f t="shared" si="7"/>
        <v>666.15146724229908</v>
      </c>
      <c r="M11" s="6">
        <f t="shared" si="7"/>
        <v>873.92283351000094</v>
      </c>
      <c r="N11" s="6">
        <f t="shared" si="7"/>
        <v>888.47709044363262</v>
      </c>
      <c r="O11" s="6">
        <f t="shared" si="7"/>
        <v>1100.0014958215029</v>
      </c>
      <c r="P11" s="6">
        <f t="shared" si="7"/>
        <v>1259.4523421178565</v>
      </c>
      <c r="Q11" s="6">
        <f t="shared" si="7"/>
        <v>1581.0225420431429</v>
      </c>
      <c r="R11" s="6">
        <f t="shared" si="7"/>
        <v>1574.3703541349012</v>
      </c>
      <c r="S11" s="6">
        <f t="shared" si="7"/>
        <v>1326.1030716947475</v>
      </c>
      <c r="T11" s="6">
        <f t="shared" ref="T11" si="8">SUM(T12:T14)</f>
        <v>1357.559</v>
      </c>
      <c r="U11" s="6">
        <f t="shared" ref="U11:V11" si="9">SUM(U12:U14)</f>
        <v>1581.527</v>
      </c>
      <c r="V11" s="6">
        <f t="shared" si="9"/>
        <v>1807.1510000000001</v>
      </c>
      <c r="W11" s="6">
        <f t="shared" ref="W11:X11" si="10">SUM(W12:W14)</f>
        <v>1918.7109999999998</v>
      </c>
      <c r="X11" s="6">
        <f t="shared" si="10"/>
        <v>1856.0149999999999</v>
      </c>
      <c r="Y11" s="6">
        <f t="shared" ref="Y11:Z11" si="11">SUM(Y12:Y14)</f>
        <v>1750.864</v>
      </c>
      <c r="Z11" s="6">
        <f t="shared" si="11"/>
        <v>1693.9089999999999</v>
      </c>
      <c r="AA11" s="6">
        <f t="shared" ref="AA11" si="12">SUM(AA12:AA14)</f>
        <v>2097.5990000000002</v>
      </c>
      <c r="AB11" s="172">
        <v>2488.9735244284175</v>
      </c>
      <c r="AC11" s="172">
        <v>3075.4822723918601</v>
      </c>
    </row>
    <row r="12" spans="1:29" ht="15" customHeight="1" x14ac:dyDescent="0.45">
      <c r="A12" s="44" t="s">
        <v>7</v>
      </c>
      <c r="B12" s="44" t="s">
        <v>7</v>
      </c>
      <c r="C12" s="1" t="s">
        <v>28</v>
      </c>
      <c r="D12" s="3">
        <v>356.55649379112276</v>
      </c>
      <c r="E12" s="3">
        <v>347.65518413415617</v>
      </c>
      <c r="F12" s="3">
        <v>319.28018703683574</v>
      </c>
      <c r="G12" s="3">
        <v>335.71001651531634</v>
      </c>
      <c r="H12" s="3">
        <v>395.8580060023387</v>
      </c>
      <c r="I12" s="3">
        <v>449.48569241465759</v>
      </c>
      <c r="J12" s="3">
        <v>500.2973978205639</v>
      </c>
      <c r="K12" s="3">
        <v>543.70145686366845</v>
      </c>
      <c r="L12" s="3">
        <v>663.67459596588549</v>
      </c>
      <c r="M12" s="3">
        <v>729.33386584851758</v>
      </c>
      <c r="N12" s="3">
        <v>835.21027645890683</v>
      </c>
      <c r="O12" s="3">
        <v>1006.5777597570465</v>
      </c>
      <c r="P12" s="3">
        <v>1201.9684054502184</v>
      </c>
      <c r="Q12" s="3">
        <v>1420.8270514939932</v>
      </c>
      <c r="R12" s="3">
        <v>1559.2751402149488</v>
      </c>
      <c r="S12" s="3">
        <v>1284.7282123147788</v>
      </c>
      <c r="T12" s="3">
        <v>1339.4069999999999</v>
      </c>
      <c r="U12" s="3">
        <v>1539.6690000000001</v>
      </c>
      <c r="V12" s="3">
        <v>1710.63</v>
      </c>
      <c r="W12" s="3">
        <v>1778.6579999999999</v>
      </c>
      <c r="X12" s="3">
        <v>1769.807</v>
      </c>
      <c r="Y12" s="3">
        <v>1811.606</v>
      </c>
      <c r="Z12" s="3">
        <v>1977.9079999999999</v>
      </c>
      <c r="AA12" s="3">
        <v>2107.8539999999998</v>
      </c>
      <c r="AB12" s="172">
        <v>2241.4802329487093</v>
      </c>
      <c r="AC12" s="172">
        <v>2406.7872244444052</v>
      </c>
    </row>
    <row r="13" spans="1:29" ht="15" customHeight="1" x14ac:dyDescent="0.45">
      <c r="A13" s="44" t="s">
        <v>30</v>
      </c>
      <c r="B13" s="44" t="s">
        <v>30</v>
      </c>
      <c r="C13" s="1" t="s">
        <v>29</v>
      </c>
      <c r="D13" s="3">
        <v>4.2810427295985019</v>
      </c>
      <c r="E13" s="3">
        <v>-40.481518014107074</v>
      </c>
      <c r="F13" s="3">
        <v>-2.7639714293903745</v>
      </c>
      <c r="G13" s="3">
        <v>2.3136266768423761</v>
      </c>
      <c r="H13" s="3">
        <v>29.142256440093931</v>
      </c>
      <c r="I13" s="3">
        <v>-3.3584099519208412</v>
      </c>
      <c r="J13" s="3">
        <v>68.888807699024937</v>
      </c>
      <c r="K13" s="3">
        <v>7.8607933221871482</v>
      </c>
      <c r="L13" s="3">
        <v>2.4768712764135761</v>
      </c>
      <c r="M13" s="3">
        <v>144.58896766148334</v>
      </c>
      <c r="N13" s="3">
        <v>53.266813984725793</v>
      </c>
      <c r="O13" s="3">
        <v>93.423736064456449</v>
      </c>
      <c r="P13" s="3">
        <v>57.483936667638126</v>
      </c>
      <c r="Q13" s="3">
        <v>160.19549054914981</v>
      </c>
      <c r="R13" s="3">
        <v>15.095213919952428</v>
      </c>
      <c r="S13" s="3">
        <v>41.374859379968633</v>
      </c>
      <c r="T13" s="3">
        <v>17.152000000000001</v>
      </c>
      <c r="U13" s="3">
        <v>40.777999999999999</v>
      </c>
      <c r="V13" s="3">
        <v>95.302000000000007</v>
      </c>
      <c r="W13" s="3">
        <v>138.62899999999999</v>
      </c>
      <c r="X13" s="3">
        <v>84.513000000000005</v>
      </c>
      <c r="Y13" s="3">
        <v>-62.741999999999997</v>
      </c>
      <c r="Z13" s="3">
        <v>-286.12200000000001</v>
      </c>
      <c r="AA13" s="3">
        <v>-12.278</v>
      </c>
      <c r="AB13" s="172">
        <v>245.47655761694409</v>
      </c>
      <c r="AC13" s="172">
        <v>666.1212460463953</v>
      </c>
    </row>
    <row r="14" spans="1:29" ht="15" customHeight="1" x14ac:dyDescent="0.45">
      <c r="A14" s="44" t="s">
        <v>31</v>
      </c>
      <c r="B14" s="44" t="s">
        <v>31</v>
      </c>
      <c r="C14" s="1" t="s">
        <v>32</v>
      </c>
      <c r="D14" s="3">
        <v>0</v>
      </c>
      <c r="E14" s="3">
        <v>0</v>
      </c>
      <c r="F14" s="3">
        <v>0</v>
      </c>
      <c r="G14" s="3">
        <v>0</v>
      </c>
      <c r="H14" s="3">
        <v>0</v>
      </c>
      <c r="I14" s="3">
        <v>0</v>
      </c>
      <c r="J14" s="3">
        <v>0</v>
      </c>
      <c r="K14" s="3">
        <v>0</v>
      </c>
      <c r="L14" s="3">
        <v>0</v>
      </c>
      <c r="M14" s="3">
        <v>0</v>
      </c>
      <c r="N14" s="3">
        <v>0</v>
      </c>
      <c r="O14" s="3">
        <v>0</v>
      </c>
      <c r="P14" s="3">
        <v>0</v>
      </c>
      <c r="Q14" s="3">
        <v>0</v>
      </c>
      <c r="R14" s="3">
        <v>0</v>
      </c>
      <c r="S14" s="3">
        <v>0</v>
      </c>
      <c r="T14" s="3">
        <v>1</v>
      </c>
      <c r="U14" s="3">
        <v>1.08</v>
      </c>
      <c r="V14" s="3">
        <v>1.2190000000000001</v>
      </c>
      <c r="W14" s="3">
        <v>1.4239999999999999</v>
      </c>
      <c r="X14" s="3">
        <v>1.6950000000000001</v>
      </c>
      <c r="Y14" s="3">
        <v>2</v>
      </c>
      <c r="Z14" s="3">
        <v>2.1230000000000002</v>
      </c>
      <c r="AA14" s="3">
        <v>2.0230000000000001</v>
      </c>
      <c r="AB14" s="172">
        <v>2.0167338627633433</v>
      </c>
      <c r="AC14" s="172">
        <v>2.5738019010592725</v>
      </c>
    </row>
    <row r="15" spans="1:29" ht="15" customHeight="1" x14ac:dyDescent="0.45">
      <c r="A15" s="146" t="s">
        <v>33</v>
      </c>
      <c r="B15" s="44" t="s">
        <v>33</v>
      </c>
      <c r="C15" s="4" t="s">
        <v>35</v>
      </c>
      <c r="D15" s="6">
        <f t="shared" ref="D15:T15" si="13">+D16-D19</f>
        <v>-386.92121109634979</v>
      </c>
      <c r="E15" s="6">
        <f t="shared" si="13"/>
        <v>-367.52624114420615</v>
      </c>
      <c r="F15" s="6">
        <f t="shared" si="13"/>
        <v>-317.0795143175518</v>
      </c>
      <c r="G15" s="6">
        <f t="shared" si="13"/>
        <v>-341.29305847257137</v>
      </c>
      <c r="H15" s="6">
        <f t="shared" si="13"/>
        <v>-327.90247975345153</v>
      </c>
      <c r="I15" s="6">
        <f t="shared" si="13"/>
        <v>-394.36976837598655</v>
      </c>
      <c r="J15" s="6">
        <f t="shared" si="13"/>
        <v>-469.53033762874719</v>
      </c>
      <c r="K15" s="6">
        <f t="shared" si="13"/>
        <v>-451.2655119651925</v>
      </c>
      <c r="L15" s="6">
        <f t="shared" si="13"/>
        <v>-477.50668944694291</v>
      </c>
      <c r="M15" s="6">
        <f t="shared" si="13"/>
        <v>-635.9542278068966</v>
      </c>
      <c r="N15" s="6">
        <f t="shared" si="13"/>
        <v>-565.26616661420212</v>
      </c>
      <c r="O15" s="6">
        <f t="shared" si="13"/>
        <v>-402.25249487090991</v>
      </c>
      <c r="P15" s="6">
        <f t="shared" si="13"/>
        <v>-290.6898858794973</v>
      </c>
      <c r="Q15" s="6">
        <f t="shared" si="13"/>
        <v>-515.77001114658242</v>
      </c>
      <c r="R15" s="6">
        <f t="shared" si="13"/>
        <v>-656.17019442705896</v>
      </c>
      <c r="S15" s="6">
        <f t="shared" si="13"/>
        <v>-341.43884101660547</v>
      </c>
      <c r="T15" s="6">
        <f t="shared" si="13"/>
        <v>-480.85000000000014</v>
      </c>
      <c r="U15" s="6">
        <f t="shared" ref="U15:V15" si="14">+U16-U19</f>
        <v>-460.96499999999992</v>
      </c>
      <c r="V15" s="6">
        <f t="shared" si="14"/>
        <v>-521.29500000000007</v>
      </c>
      <c r="W15" s="6">
        <f>+W16-W19</f>
        <v>-391.6850000000004</v>
      </c>
      <c r="X15" s="6">
        <f t="shared" ref="X15:Y15" si="15">+X16-X19</f>
        <v>-177.85300000000007</v>
      </c>
      <c r="Y15" s="6">
        <f t="shared" si="15"/>
        <v>287.08699999999999</v>
      </c>
      <c r="Z15" s="6">
        <f>+Z16-Z19</f>
        <v>346.66899999999987</v>
      </c>
      <c r="AA15" s="6">
        <f>+AA16-AA19</f>
        <v>-590.50799999999981</v>
      </c>
      <c r="AB15" s="172">
        <v>-640.76113554329947</v>
      </c>
      <c r="AC15" s="172">
        <v>-474.90852028848172</v>
      </c>
    </row>
    <row r="16" spans="1:29" ht="15" customHeight="1" x14ac:dyDescent="0.45">
      <c r="A16" s="44" t="s">
        <v>34</v>
      </c>
      <c r="B16" s="44" t="s">
        <v>34</v>
      </c>
      <c r="C16" s="1" t="s">
        <v>8</v>
      </c>
      <c r="D16" s="3">
        <v>174.28025838733586</v>
      </c>
      <c r="E16" s="3">
        <v>186.4608063414052</v>
      </c>
      <c r="F16" s="3">
        <v>211.32588470864766</v>
      </c>
      <c r="G16" s="3">
        <v>222.77530410833648</v>
      </c>
      <c r="H16" s="3">
        <v>253.4843492458732</v>
      </c>
      <c r="I16" s="3">
        <v>312.83287128242006</v>
      </c>
      <c r="J16" s="3">
        <v>318.94633703418259</v>
      </c>
      <c r="K16" s="3">
        <v>374.78388695091866</v>
      </c>
      <c r="L16" s="3">
        <v>377.71434758583621</v>
      </c>
      <c r="M16" s="3">
        <v>427.82870550514878</v>
      </c>
      <c r="N16" s="3">
        <v>612.86467919369193</v>
      </c>
      <c r="O16" s="3">
        <v>1026.2400654830708</v>
      </c>
      <c r="P16" s="3">
        <v>1491.2634473934929</v>
      </c>
      <c r="Q16" s="3">
        <v>1705.763385150321</v>
      </c>
      <c r="R16" s="3">
        <v>1797.9483757760972</v>
      </c>
      <c r="S16" s="3">
        <v>1854.12477420144</v>
      </c>
      <c r="T16" s="3">
        <v>1826.3109999999999</v>
      </c>
      <c r="U16" s="3">
        <v>1970.941</v>
      </c>
      <c r="V16" s="3">
        <v>2166.7939999999999</v>
      </c>
      <c r="W16" s="3">
        <v>2478.2669999999998</v>
      </c>
      <c r="X16" s="3">
        <v>2748.41</v>
      </c>
      <c r="Y16" s="3">
        <v>3241.9609999999998</v>
      </c>
      <c r="Z16" s="3">
        <v>3582.384</v>
      </c>
      <c r="AA16" s="3">
        <v>3626.3270000000002</v>
      </c>
      <c r="AB16" s="172">
        <v>3530.619639124986</v>
      </c>
      <c r="AC16" s="172">
        <v>4004.2408537096476</v>
      </c>
    </row>
    <row r="17" spans="1:33" ht="15" customHeight="1" x14ac:dyDescent="0.45">
      <c r="A17" s="44" t="s">
        <v>36</v>
      </c>
      <c r="B17" s="44" t="s">
        <v>36</v>
      </c>
      <c r="C17" s="1" t="s">
        <v>9</v>
      </c>
      <c r="D17" s="11">
        <v>156.2187013666784</v>
      </c>
      <c r="E17" s="11">
        <v>166.09715365282071</v>
      </c>
      <c r="F17" s="11">
        <v>186.94305111643868</v>
      </c>
      <c r="G17" s="11">
        <v>190.65618609989676</v>
      </c>
      <c r="H17" s="11">
        <v>229.05025590903824</v>
      </c>
      <c r="I17" s="11">
        <v>280.65315974546337</v>
      </c>
      <c r="J17" s="11">
        <v>285.41685028413048</v>
      </c>
      <c r="K17" s="11">
        <v>336.96151713731757</v>
      </c>
      <c r="L17" s="11">
        <v>336.69941905553264</v>
      </c>
      <c r="M17" s="11">
        <v>374.68855455257597</v>
      </c>
      <c r="N17" s="11">
        <v>543.17233228561611</v>
      </c>
      <c r="O17" s="11">
        <v>917.79406580965906</v>
      </c>
      <c r="P17" s="11">
        <v>1331.2660854190297</v>
      </c>
      <c r="Q17" s="11">
        <v>1527.9249413354366</v>
      </c>
      <c r="R17" s="11">
        <v>1586.0368041373692</v>
      </c>
      <c r="S17" s="11">
        <v>1674.2413195304541</v>
      </c>
      <c r="T17" s="3">
        <v>1636.68</v>
      </c>
      <c r="U17" s="3">
        <v>1762.616</v>
      </c>
      <c r="V17" s="3">
        <v>1953.627</v>
      </c>
      <c r="W17" s="3">
        <v>2272.6129999999998</v>
      </c>
      <c r="X17" s="3">
        <v>2499.808</v>
      </c>
      <c r="Y17" s="3">
        <v>3011.712</v>
      </c>
      <c r="Z17" s="3">
        <v>3335.6979999999999</v>
      </c>
      <c r="AA17" s="3">
        <v>3340.866</v>
      </c>
      <c r="AB17" s="172">
        <v>3208.8023647411233</v>
      </c>
      <c r="AC17" s="172">
        <v>3636.5818143328079</v>
      </c>
    </row>
    <row r="18" spans="1:33" ht="15" customHeight="1" x14ac:dyDescent="0.45">
      <c r="A18" s="44" t="s">
        <v>37</v>
      </c>
      <c r="B18" s="44" t="s">
        <v>37</v>
      </c>
      <c r="C18" s="1" t="s">
        <v>10</v>
      </c>
      <c r="D18" s="11">
        <v>18.06155702065746</v>
      </c>
      <c r="E18" s="11">
        <v>20.363652688584494</v>
      </c>
      <c r="F18" s="11">
        <v>24.382833592208982</v>
      </c>
      <c r="G18" s="11">
        <v>32.119118008439727</v>
      </c>
      <c r="H18" s="11">
        <v>24.434093336834962</v>
      </c>
      <c r="I18" s="11">
        <v>32.179711536956688</v>
      </c>
      <c r="J18" s="11">
        <v>33.529486750052115</v>
      </c>
      <c r="K18" s="11">
        <v>37.822369813601085</v>
      </c>
      <c r="L18" s="11">
        <v>41.014928530303564</v>
      </c>
      <c r="M18" s="11">
        <v>53.14015095257281</v>
      </c>
      <c r="N18" s="11">
        <v>69.69234690807582</v>
      </c>
      <c r="O18" s="11">
        <v>108.44599967341173</v>
      </c>
      <c r="P18" s="11">
        <v>159.99736197446327</v>
      </c>
      <c r="Q18" s="11">
        <v>177.83844381488439</v>
      </c>
      <c r="R18" s="11">
        <v>211.91157163872799</v>
      </c>
      <c r="S18" s="11">
        <v>179.88345467098588</v>
      </c>
      <c r="T18" s="3">
        <v>189.631</v>
      </c>
      <c r="U18" s="3">
        <v>208.32499999999999</v>
      </c>
      <c r="V18" s="3">
        <v>213.167</v>
      </c>
      <c r="W18" s="3">
        <v>205.654</v>
      </c>
      <c r="X18" s="3">
        <v>248.602</v>
      </c>
      <c r="Y18" s="3">
        <v>230.249</v>
      </c>
      <c r="Z18" s="3">
        <v>246.68600000000001</v>
      </c>
      <c r="AA18" s="3">
        <v>285.46100000000001</v>
      </c>
      <c r="AB18" s="172">
        <v>321.81727438386258</v>
      </c>
      <c r="AC18" s="172">
        <v>367.65903937683959</v>
      </c>
    </row>
    <row r="19" spans="1:33" ht="15" customHeight="1" x14ac:dyDescent="0.45">
      <c r="A19" s="44" t="s">
        <v>38</v>
      </c>
      <c r="B19" s="44" t="s">
        <v>38</v>
      </c>
      <c r="C19" s="1" t="s">
        <v>11</v>
      </c>
      <c r="D19" s="3">
        <v>561.20146948368563</v>
      </c>
      <c r="E19" s="3">
        <v>553.98704748561136</v>
      </c>
      <c r="F19" s="3">
        <v>528.40539902619946</v>
      </c>
      <c r="G19" s="3">
        <v>564.06836258090789</v>
      </c>
      <c r="H19" s="3">
        <v>581.38682899932473</v>
      </c>
      <c r="I19" s="3">
        <v>707.20263965840661</v>
      </c>
      <c r="J19" s="3">
        <v>788.47667466292978</v>
      </c>
      <c r="K19" s="3">
        <v>826.04939891611116</v>
      </c>
      <c r="L19" s="3">
        <v>855.22103703277912</v>
      </c>
      <c r="M19" s="3">
        <v>1063.7829333120453</v>
      </c>
      <c r="N19" s="3">
        <v>1178.130845807894</v>
      </c>
      <c r="O19" s="3">
        <v>1428.4925603539807</v>
      </c>
      <c r="P19" s="3">
        <v>1781.9533332729902</v>
      </c>
      <c r="Q19" s="3">
        <v>2221.5333962969034</v>
      </c>
      <c r="R19" s="3">
        <v>2454.1185702031562</v>
      </c>
      <c r="S19" s="3">
        <v>2195.5636152180455</v>
      </c>
      <c r="T19" s="3">
        <v>2307.1610000000001</v>
      </c>
      <c r="U19" s="3">
        <v>2431.9059999999999</v>
      </c>
      <c r="V19" s="3">
        <v>2688.0889999999999</v>
      </c>
      <c r="W19" s="3">
        <v>2869.9520000000002</v>
      </c>
      <c r="X19" s="3">
        <v>2926.2629999999999</v>
      </c>
      <c r="Y19" s="3">
        <v>2954.8739999999998</v>
      </c>
      <c r="Z19" s="3">
        <v>3235.7150000000001</v>
      </c>
      <c r="AA19" s="3">
        <v>4216.835</v>
      </c>
      <c r="AB19" s="172">
        <v>4171.380774668286</v>
      </c>
      <c r="AC19" s="172">
        <v>4479.1493739981297</v>
      </c>
    </row>
    <row r="20" spans="1:33" ht="15" customHeight="1" x14ac:dyDescent="0.45">
      <c r="A20" s="44" t="s">
        <v>39</v>
      </c>
      <c r="B20" s="44" t="s">
        <v>39</v>
      </c>
      <c r="C20" s="1" t="s">
        <v>9</v>
      </c>
      <c r="D20" s="11">
        <v>520.94051410256316</v>
      </c>
      <c r="E20" s="11">
        <v>520.47325588097215</v>
      </c>
      <c r="F20" s="11">
        <v>490.48619734511192</v>
      </c>
      <c r="G20" s="11">
        <v>527.96636221935103</v>
      </c>
      <c r="H20" s="11">
        <v>529.61927389480775</v>
      </c>
      <c r="I20" s="11">
        <v>645.42996693055261</v>
      </c>
      <c r="J20" s="11">
        <v>721.27201251755275</v>
      </c>
      <c r="K20" s="11">
        <v>761.0821683671802</v>
      </c>
      <c r="L20" s="11">
        <v>786.96646117553735</v>
      </c>
      <c r="M20" s="11">
        <v>971.28818302372952</v>
      </c>
      <c r="N20" s="11">
        <v>1082.1581105479538</v>
      </c>
      <c r="O20" s="11">
        <v>1281.2243913537716</v>
      </c>
      <c r="P20" s="11">
        <v>1560.8846504126036</v>
      </c>
      <c r="Q20" s="11">
        <v>1954.5444040317593</v>
      </c>
      <c r="R20" s="11">
        <v>2180.2682903084856</v>
      </c>
      <c r="S20" s="11">
        <v>1917.061180863446</v>
      </c>
      <c r="T20" s="3">
        <v>1991.1790000000001</v>
      </c>
      <c r="U20" s="3">
        <v>2073.808</v>
      </c>
      <c r="V20" s="3">
        <v>2311.1849999999999</v>
      </c>
      <c r="W20" s="3">
        <v>2491.337</v>
      </c>
      <c r="X20" s="3">
        <v>2511.299</v>
      </c>
      <c r="Y20" s="3">
        <v>2567.4459999999999</v>
      </c>
      <c r="Z20" s="3">
        <v>2817.8119999999999</v>
      </c>
      <c r="AA20" s="3">
        <v>3745.1010000000001</v>
      </c>
      <c r="AB20" s="172">
        <v>3688.5971389782048</v>
      </c>
      <c r="AC20" s="172">
        <v>3992.4658569225094</v>
      </c>
    </row>
    <row r="21" spans="1:33" ht="15" customHeight="1" x14ac:dyDescent="0.45">
      <c r="A21" s="44" t="s">
        <v>40</v>
      </c>
      <c r="B21" s="44" t="s">
        <v>40</v>
      </c>
      <c r="C21" s="1" t="s">
        <v>10</v>
      </c>
      <c r="D21" s="11">
        <v>40.260955381122471</v>
      </c>
      <c r="E21" s="11">
        <v>33.513791604639209</v>
      </c>
      <c r="F21" s="11">
        <v>37.919201681087543</v>
      </c>
      <c r="G21" s="11">
        <v>36.102000361556861</v>
      </c>
      <c r="H21" s="11">
        <v>51.767555104516987</v>
      </c>
      <c r="I21" s="11">
        <v>61.772672727854001</v>
      </c>
      <c r="J21" s="11">
        <v>67.204662145377029</v>
      </c>
      <c r="K21" s="11">
        <v>64.967230548930957</v>
      </c>
      <c r="L21" s="11">
        <v>68.254575857241775</v>
      </c>
      <c r="M21" s="11">
        <v>92.494750288315799</v>
      </c>
      <c r="N21" s="11">
        <v>95.972735259940237</v>
      </c>
      <c r="O21" s="11">
        <v>147.26816900020913</v>
      </c>
      <c r="P21" s="11">
        <v>221.06868286038662</v>
      </c>
      <c r="Q21" s="11">
        <v>266.98899226514413</v>
      </c>
      <c r="R21" s="11">
        <v>273.85027989467062</v>
      </c>
      <c r="S21" s="11">
        <v>278.50243435459947</v>
      </c>
      <c r="T21" s="3">
        <v>315.98200000000003</v>
      </c>
      <c r="U21" s="3">
        <v>358.09800000000001</v>
      </c>
      <c r="V21" s="3">
        <v>376.904</v>
      </c>
      <c r="W21" s="3">
        <v>378.61500000000001</v>
      </c>
      <c r="X21" s="3">
        <v>414.964</v>
      </c>
      <c r="Y21" s="3">
        <v>387.428</v>
      </c>
      <c r="Z21" s="3">
        <v>417.90300000000002</v>
      </c>
      <c r="AA21" s="3">
        <v>471.73399999999998</v>
      </c>
      <c r="AB21" s="172">
        <v>482.78363569008025</v>
      </c>
      <c r="AC21" s="172">
        <v>486.68351707561976</v>
      </c>
    </row>
    <row r="22" spans="1:33" ht="15" customHeight="1" thickBot="1" x14ac:dyDescent="0.5">
      <c r="A22" s="146" t="s">
        <v>21</v>
      </c>
      <c r="B22" s="95" t="s">
        <v>21</v>
      </c>
      <c r="C22" s="100" t="s">
        <v>12</v>
      </c>
      <c r="D22" s="102">
        <f t="shared" ref="D22:T22" si="16">+D7+D11+D15</f>
        <v>2086.1879762840817</v>
      </c>
      <c r="E22" s="102">
        <f t="shared" si="16"/>
        <v>2108.160114867781</v>
      </c>
      <c r="F22" s="102">
        <f t="shared" si="16"/>
        <v>2336.6204194596498</v>
      </c>
      <c r="G22" s="102">
        <f t="shared" si="16"/>
        <v>2512.8721515159273</v>
      </c>
      <c r="H22" s="102">
        <f t="shared" si="16"/>
        <v>2749.1592431882623</v>
      </c>
      <c r="I22" s="102">
        <f t="shared" si="16"/>
        <v>2874.8827044618174</v>
      </c>
      <c r="J22" s="102">
        <f t="shared" si="16"/>
        <v>3240.7161126004798</v>
      </c>
      <c r="K22" s="102">
        <f t="shared" si="16"/>
        <v>3420.5398917565658</v>
      </c>
      <c r="L22" s="102">
        <f t="shared" si="16"/>
        <v>3649.928073822407</v>
      </c>
      <c r="M22" s="102">
        <f t="shared" si="16"/>
        <v>4215.3406160630338</v>
      </c>
      <c r="N22" s="102">
        <f t="shared" si="16"/>
        <v>4444.600582332474</v>
      </c>
      <c r="O22" s="102">
        <f t="shared" si="16"/>
        <v>5002.1818386927616</v>
      </c>
      <c r="P22" s="102">
        <f t="shared" si="16"/>
        <v>5692.8228810830378</v>
      </c>
      <c r="Q22" s="102">
        <f t="shared" si="16"/>
        <v>6413.105899940474</v>
      </c>
      <c r="R22" s="102">
        <f t="shared" si="16"/>
        <v>6640.1349549130691</v>
      </c>
      <c r="S22" s="102">
        <f t="shared" si="16"/>
        <v>6884.4663902304228</v>
      </c>
      <c r="T22" s="102">
        <f t="shared" si="16"/>
        <v>6995.3109999999997</v>
      </c>
      <c r="U22" s="102">
        <f t="shared" ref="U22:V22" si="17">+U7+U11+U15</f>
        <v>7605.1230000000005</v>
      </c>
      <c r="V22" s="102">
        <f t="shared" si="17"/>
        <v>8191.2990000000009</v>
      </c>
      <c r="W22" s="102">
        <f>+W7+W11+W15</f>
        <v>8826.0809999999983</v>
      </c>
      <c r="X22" s="102">
        <f t="shared" ref="X22:Y22" si="18">+X7+X11+X15</f>
        <v>9393.8019999999997</v>
      </c>
      <c r="Y22" s="102">
        <f t="shared" si="18"/>
        <v>10202.268</v>
      </c>
      <c r="Z22" s="102">
        <f t="shared" ref="Z22:AA22" si="19">+Z7+Z11+Z15</f>
        <v>10922.877</v>
      </c>
      <c r="AA22" s="102">
        <f t="shared" si="19"/>
        <v>11615.916000000001</v>
      </c>
      <c r="AB22" s="172">
        <v>12200.439374294276</v>
      </c>
      <c r="AC22" s="172">
        <v>14022.271745937343</v>
      </c>
    </row>
    <row r="23" spans="1:33" ht="15" customHeight="1" thickTop="1" x14ac:dyDescent="0.45">
      <c r="B23" s="44"/>
      <c r="C23" s="44"/>
      <c r="D23" s="53">
        <f>D22-'Tab1'!F11</f>
        <v>0</v>
      </c>
      <c r="E23" s="53">
        <f>E22-'Tab1'!G11</f>
        <v>4.0927261579781771E-12</v>
      </c>
      <c r="F23" s="53">
        <f>F22-'Tab1'!H11</f>
        <v>0</v>
      </c>
      <c r="G23" s="53">
        <f>G22-'Tab1'!I11</f>
        <v>0</v>
      </c>
      <c r="H23" s="53">
        <f>H22-'Tab1'!J11</f>
        <v>0</v>
      </c>
      <c r="I23" s="53">
        <f>I22-'Tab1'!K11</f>
        <v>0</v>
      </c>
      <c r="J23" s="53">
        <f>J22-'Tab1'!L11</f>
        <v>3.637978807091713E-12</v>
      </c>
      <c r="K23" s="53">
        <f>K22-'Tab1'!M11</f>
        <v>0</v>
      </c>
      <c r="L23" s="53">
        <f>L22-'Tab1'!N11</f>
        <v>0</v>
      </c>
      <c r="M23" s="53">
        <f>M22-'Tab1'!O11</f>
        <v>0</v>
      </c>
      <c r="N23" s="53">
        <f>N22-'Tab1'!P11</f>
        <v>0</v>
      </c>
      <c r="O23" s="53">
        <f>O22-'Tab1'!Q11</f>
        <v>-1.0913936421275139E-11</v>
      </c>
      <c r="P23" s="53">
        <f>P22-'Tab1'!R11</f>
        <v>0</v>
      </c>
      <c r="Q23" s="53">
        <f>Q22-'Tab1'!S11</f>
        <v>-9.0949470177292824E-12</v>
      </c>
      <c r="R23" s="53">
        <f>R22-'Tab1'!T11</f>
        <v>0</v>
      </c>
      <c r="S23" s="53">
        <f>S22-'Tab1'!U11</f>
        <v>0</v>
      </c>
      <c r="T23" s="53">
        <f>T22-'Tab1'!V11</f>
        <v>0</v>
      </c>
      <c r="U23" s="53">
        <f>U22-'Tab1'!W11</f>
        <v>0</v>
      </c>
      <c r="V23" s="53">
        <f>V22-'Tab1'!X11</f>
        <v>0</v>
      </c>
      <c r="W23" s="53">
        <f>W22-'Tab1'!Y11</f>
        <v>0</v>
      </c>
      <c r="X23" s="53">
        <f>X22-'Tab1'!Z11</f>
        <v>0</v>
      </c>
      <c r="Y23" s="53">
        <f>Y22-'Tab1'!AA11</f>
        <v>0</v>
      </c>
      <c r="Z23" s="53">
        <f>Z22-'Tab1'!AB11</f>
        <v>0</v>
      </c>
      <c r="AA23" s="53">
        <f>AA22-'Tab1'!AC11</f>
        <v>0</v>
      </c>
      <c r="AB23" s="186">
        <f>AB22-'Tab1'!AD11</f>
        <v>0.73585600003934815</v>
      </c>
      <c r="AC23" s="186">
        <f>AC22-'Tab1'!AE11</f>
        <v>0.70053204472606012</v>
      </c>
    </row>
    <row r="24" spans="1:33" ht="15" customHeight="1" x14ac:dyDescent="0.45">
      <c r="D24" s="54"/>
      <c r="E24" s="54"/>
      <c r="F24" s="54"/>
      <c r="G24" s="54"/>
      <c r="H24" s="54"/>
      <c r="I24" s="54"/>
      <c r="J24" s="54"/>
      <c r="K24" s="54"/>
      <c r="L24" s="54"/>
      <c r="M24" s="54"/>
      <c r="N24" s="54"/>
      <c r="O24" s="54"/>
      <c r="P24" s="54"/>
      <c r="Q24" s="54"/>
      <c r="R24" s="54"/>
      <c r="S24" s="54"/>
      <c r="T24" s="54"/>
      <c r="U24" s="54"/>
      <c r="V24" s="54"/>
      <c r="W24" s="54"/>
      <c r="X24" s="54"/>
      <c r="Y24" s="54"/>
      <c r="Z24" s="54"/>
      <c r="AA24" s="54"/>
      <c r="AB24" s="186"/>
      <c r="AC24" s="186"/>
    </row>
    <row r="26" spans="1:33" ht="15" customHeight="1" x14ac:dyDescent="0.5">
      <c r="B26" s="64"/>
      <c r="C26" s="62" t="s">
        <v>320</v>
      </c>
      <c r="D26" s="64"/>
      <c r="E26" s="64"/>
      <c r="F26" s="64"/>
      <c r="G26" s="64"/>
      <c r="H26" s="64"/>
      <c r="I26" s="64"/>
      <c r="J26" s="64"/>
      <c r="K26" s="64"/>
      <c r="L26" s="64"/>
      <c r="M26" s="64"/>
      <c r="N26" s="64"/>
      <c r="O26" s="64"/>
      <c r="P26" s="64"/>
      <c r="Q26" s="64"/>
      <c r="R26" s="64"/>
      <c r="S26" s="64"/>
      <c r="T26" s="64"/>
      <c r="U26" s="64"/>
      <c r="V26" s="64"/>
      <c r="W26" s="64"/>
      <c r="X26" s="64"/>
      <c r="Y26" s="64"/>
      <c r="Z26" s="64"/>
      <c r="AA26" s="64"/>
      <c r="AB26" s="169"/>
      <c r="AC26" s="169"/>
    </row>
    <row r="27" spans="1:33" ht="15" customHeight="1" x14ac:dyDescent="0.5">
      <c r="B27" s="64"/>
      <c r="C27" s="62" t="s">
        <v>321</v>
      </c>
      <c r="D27" s="64"/>
      <c r="E27" s="64"/>
      <c r="F27" s="64"/>
      <c r="G27" s="64"/>
      <c r="H27" s="64"/>
      <c r="I27" s="64"/>
      <c r="J27" s="64"/>
      <c r="K27" s="64"/>
      <c r="L27" s="64"/>
      <c r="M27" s="64"/>
      <c r="N27" s="64"/>
      <c r="O27" s="64"/>
      <c r="P27" s="64"/>
      <c r="Q27" s="64"/>
      <c r="R27" s="64"/>
      <c r="S27" s="64"/>
      <c r="T27" s="64"/>
      <c r="U27" s="64"/>
      <c r="V27" s="64"/>
      <c r="W27" s="64"/>
      <c r="X27" s="64"/>
      <c r="Y27" s="64"/>
      <c r="Z27" s="64"/>
      <c r="AA27" s="64"/>
      <c r="AB27" s="169"/>
      <c r="AC27" s="169"/>
    </row>
    <row r="28" spans="1:33" ht="15" customHeight="1" thickBot="1" x14ac:dyDescent="0.55000000000000004">
      <c r="B28" s="94"/>
      <c r="C28" s="86" t="s">
        <v>432</v>
      </c>
      <c r="D28" s="99">
        <f>D$5</f>
        <v>1999</v>
      </c>
      <c r="E28" s="99">
        <f t="shared" ref="E28:AC28" si="20">+D28+1</f>
        <v>2000</v>
      </c>
      <c r="F28" s="99">
        <f t="shared" si="20"/>
        <v>2001</v>
      </c>
      <c r="G28" s="99">
        <f t="shared" si="20"/>
        <v>2002</v>
      </c>
      <c r="H28" s="99">
        <f t="shared" si="20"/>
        <v>2003</v>
      </c>
      <c r="I28" s="99">
        <f t="shared" si="20"/>
        <v>2004</v>
      </c>
      <c r="J28" s="99">
        <f t="shared" si="20"/>
        <v>2005</v>
      </c>
      <c r="K28" s="99">
        <f t="shared" si="20"/>
        <v>2006</v>
      </c>
      <c r="L28" s="99">
        <f t="shared" si="20"/>
        <v>2007</v>
      </c>
      <c r="M28" s="99">
        <f t="shared" si="20"/>
        <v>2008</v>
      </c>
      <c r="N28" s="99">
        <f t="shared" si="20"/>
        <v>2009</v>
      </c>
      <c r="O28" s="99">
        <f t="shared" si="20"/>
        <v>2010</v>
      </c>
      <c r="P28" s="99">
        <f t="shared" si="20"/>
        <v>2011</v>
      </c>
      <c r="Q28" s="99">
        <f t="shared" si="20"/>
        <v>2012</v>
      </c>
      <c r="R28" s="99">
        <f t="shared" si="20"/>
        <v>2013</v>
      </c>
      <c r="S28" s="99">
        <f t="shared" si="20"/>
        <v>2014</v>
      </c>
      <c r="T28" s="99">
        <f t="shared" si="20"/>
        <v>2015</v>
      </c>
      <c r="U28" s="99">
        <f t="shared" si="20"/>
        <v>2016</v>
      </c>
      <c r="V28" s="99">
        <f t="shared" si="20"/>
        <v>2017</v>
      </c>
      <c r="W28" s="99">
        <f t="shared" si="20"/>
        <v>2018</v>
      </c>
      <c r="X28" s="99">
        <f t="shared" si="20"/>
        <v>2019</v>
      </c>
      <c r="Y28" s="99">
        <f t="shared" si="20"/>
        <v>2020</v>
      </c>
      <c r="Z28" s="99">
        <f t="shared" si="20"/>
        <v>2021</v>
      </c>
      <c r="AA28" s="99">
        <f t="shared" si="20"/>
        <v>2022</v>
      </c>
      <c r="AB28" s="170">
        <f t="shared" si="20"/>
        <v>2023</v>
      </c>
      <c r="AC28" s="170">
        <f t="shared" si="20"/>
        <v>2024</v>
      </c>
    </row>
    <row r="29" spans="1:33" ht="15" customHeight="1" thickTop="1" x14ac:dyDescent="0.5">
      <c r="A29" s="68"/>
      <c r="B29" s="96" t="s">
        <v>0</v>
      </c>
      <c r="C29" s="67" t="s">
        <v>1</v>
      </c>
      <c r="D29" s="64"/>
      <c r="E29" s="64"/>
      <c r="F29" s="64"/>
      <c r="G29" s="64"/>
      <c r="H29" s="64"/>
      <c r="I29" s="64"/>
      <c r="J29" s="64"/>
      <c r="K29" s="64"/>
      <c r="L29" s="64"/>
      <c r="M29" s="64"/>
      <c r="N29" s="64"/>
      <c r="O29" s="64"/>
      <c r="P29" s="64"/>
      <c r="Q29" s="64"/>
      <c r="R29" s="64"/>
      <c r="S29" s="64"/>
      <c r="T29" s="64"/>
      <c r="U29" s="64"/>
      <c r="V29" s="64"/>
      <c r="W29" s="64"/>
      <c r="X29" s="64"/>
      <c r="Y29" s="64"/>
      <c r="Z29" s="64"/>
      <c r="AA29" s="64"/>
      <c r="AB29" s="169"/>
      <c r="AC29" s="169"/>
    </row>
    <row r="30" spans="1:33" ht="15" customHeight="1" x14ac:dyDescent="0.45">
      <c r="B30" s="44" t="s">
        <v>23</v>
      </c>
      <c r="C30" s="4" t="s">
        <v>2</v>
      </c>
      <c r="D30" s="6">
        <v>2877.8590219420726</v>
      </c>
      <c r="E30" s="6">
        <v>2946.1283252598037</v>
      </c>
      <c r="F30" s="6">
        <v>3032.3378619162127</v>
      </c>
      <c r="G30" s="6">
        <v>3199.0677007278537</v>
      </c>
      <c r="H30" s="6">
        <v>3340.1173497170412</v>
      </c>
      <c r="I30" s="6">
        <v>3573.548453456151</v>
      </c>
      <c r="J30" s="6">
        <v>3787.8263361254103</v>
      </c>
      <c r="K30" s="6">
        <v>4002.0601697033821</v>
      </c>
      <c r="L30" s="6">
        <v>4100.1723651391803</v>
      </c>
      <c r="M30" s="6">
        <v>4326.232081045463</v>
      </c>
      <c r="N30" s="6">
        <v>4407.0036027169872</v>
      </c>
      <c r="O30" s="6">
        <v>4637.4952078354272</v>
      </c>
      <c r="P30" s="6">
        <v>4916.5977140279574</v>
      </c>
      <c r="Q30" s="6">
        <v>5360.1858461591273</v>
      </c>
      <c r="R30" s="6">
        <v>5696.7786302714658</v>
      </c>
      <c r="S30" s="6">
        <v>5818.5256282611135</v>
      </c>
      <c r="T30" s="6">
        <v>6118.6019999999999</v>
      </c>
      <c r="U30" s="6">
        <v>6449.8950000000013</v>
      </c>
      <c r="V30" s="6">
        <v>6800.5772019971755</v>
      </c>
      <c r="W30" s="6">
        <v>7041.2992364550637</v>
      </c>
      <c r="X30" s="6">
        <v>7424.4495299572045</v>
      </c>
      <c r="Y30" s="6">
        <v>7361.9026486295088</v>
      </c>
      <c r="Z30" s="6">
        <v>7905.9337048945144</v>
      </c>
      <c r="AA30" s="6">
        <v>8289.1218215327681</v>
      </c>
      <c r="AB30" s="187">
        <v>8566.5403543686007</v>
      </c>
      <c r="AC30" s="187">
        <v>9339.502668881747</v>
      </c>
      <c r="AG30" s="49"/>
    </row>
    <row r="31" spans="1:33" ht="15" customHeight="1" x14ac:dyDescent="0.45">
      <c r="B31" s="44" t="s">
        <v>24</v>
      </c>
      <c r="C31" s="1" t="s">
        <v>3</v>
      </c>
      <c r="D31" s="3">
        <v>2438.178931016997</v>
      </c>
      <c r="E31" s="3">
        <v>2447.0034443091681</v>
      </c>
      <c r="F31" s="3">
        <v>2472.6582193886024</v>
      </c>
      <c r="G31" s="3">
        <v>2597.8167590430994</v>
      </c>
      <c r="H31" s="3">
        <v>2724.6455968456858</v>
      </c>
      <c r="I31" s="3">
        <v>2903.7028758367451</v>
      </c>
      <c r="J31" s="3">
        <v>3063.7510891364686</v>
      </c>
      <c r="K31" s="3">
        <v>3193.6964204145684</v>
      </c>
      <c r="L31" s="3">
        <v>3242.38752479403</v>
      </c>
      <c r="M31" s="3">
        <v>3475.9786147744608</v>
      </c>
      <c r="N31" s="3">
        <v>3506.1444104590514</v>
      </c>
      <c r="O31" s="3">
        <v>3689.8059061872495</v>
      </c>
      <c r="P31" s="3">
        <v>3909.7438724764916</v>
      </c>
      <c r="Q31" s="3">
        <v>4270.8070288562649</v>
      </c>
      <c r="R31" s="3">
        <v>4534.6352492210581</v>
      </c>
      <c r="S31" s="3">
        <v>4580.4201754202777</v>
      </c>
      <c r="T31" s="3">
        <v>4737.9880000000003</v>
      </c>
      <c r="U31" s="3">
        <v>4929.8990000000003</v>
      </c>
      <c r="V31" s="3">
        <v>5110.160506546008</v>
      </c>
      <c r="W31" s="3">
        <v>5236.960454689558</v>
      </c>
      <c r="X31" s="3">
        <v>5428.6529050345453</v>
      </c>
      <c r="Y31" s="3">
        <v>5549.2347678051956</v>
      </c>
      <c r="Z31" s="3">
        <v>5739.8861156036828</v>
      </c>
      <c r="AA31" s="3">
        <v>5990.2016189353035</v>
      </c>
      <c r="AB31" s="187">
        <v>6159.6706584485773</v>
      </c>
      <c r="AC31" s="187">
        <v>6775.2041003035711</v>
      </c>
    </row>
    <row r="32" spans="1:33" ht="15" customHeight="1" x14ac:dyDescent="0.45">
      <c r="B32" s="44" t="s">
        <v>25</v>
      </c>
      <c r="C32" s="1" t="s">
        <v>4</v>
      </c>
      <c r="D32" s="3">
        <v>347.71888796233947</v>
      </c>
      <c r="E32" s="3">
        <v>404.4385491802708</v>
      </c>
      <c r="F32" s="3">
        <v>458.69508867025627</v>
      </c>
      <c r="G32" s="3">
        <v>487.99839420039939</v>
      </c>
      <c r="H32" s="3">
        <v>488.94840993770464</v>
      </c>
      <c r="I32" s="3">
        <v>535.11991440819952</v>
      </c>
      <c r="J32" s="3">
        <v>583.91201495855762</v>
      </c>
      <c r="K32" s="3">
        <v>665.79274770763629</v>
      </c>
      <c r="L32" s="3">
        <v>711.1256516177566</v>
      </c>
      <c r="M32" s="3">
        <v>692.69463818290262</v>
      </c>
      <c r="N32" s="3">
        <v>737.35777002236193</v>
      </c>
      <c r="O32" s="3">
        <v>769.05019782116744</v>
      </c>
      <c r="P32" s="3">
        <v>828.78290947509186</v>
      </c>
      <c r="Q32" s="3">
        <v>886.06713175376058</v>
      </c>
      <c r="R32" s="3">
        <v>939.6027966741965</v>
      </c>
      <c r="S32" s="3">
        <v>997.47431036255819</v>
      </c>
      <c r="T32" s="3">
        <v>1115.338</v>
      </c>
      <c r="U32" s="3">
        <v>1233.8309999999999</v>
      </c>
      <c r="V32" s="3">
        <v>1398.385372163918</v>
      </c>
      <c r="W32" s="3">
        <v>1509.3347625773952</v>
      </c>
      <c r="X32" s="3">
        <v>1696.8847251310469</v>
      </c>
      <c r="Y32" s="3">
        <v>1543.3237262295495</v>
      </c>
      <c r="Z32" s="3">
        <v>1822.9528077125731</v>
      </c>
      <c r="AA32" s="3">
        <v>1924.5765280284741</v>
      </c>
      <c r="AB32" s="187">
        <v>2024.0853852429109</v>
      </c>
      <c r="AC32" s="187">
        <v>2174.570856578338</v>
      </c>
    </row>
    <row r="33" spans="2:30" ht="15" customHeight="1" x14ac:dyDescent="0.45">
      <c r="B33" s="44" t="s">
        <v>26</v>
      </c>
      <c r="C33" s="1" t="s">
        <v>5</v>
      </c>
      <c r="D33" s="3">
        <v>83.96033748029825</v>
      </c>
      <c r="E33" s="3">
        <v>87.770526060045867</v>
      </c>
      <c r="F33" s="3">
        <v>94.518120748320641</v>
      </c>
      <c r="G33" s="3">
        <v>107.26057134737704</v>
      </c>
      <c r="H33" s="3">
        <v>119.74966418284831</v>
      </c>
      <c r="I33" s="3">
        <v>128.0598756569353</v>
      </c>
      <c r="J33" s="3">
        <v>133.68618247448859</v>
      </c>
      <c r="K33" s="3">
        <v>140.24924352918507</v>
      </c>
      <c r="L33" s="3">
        <v>146.71246766848699</v>
      </c>
      <c r="M33" s="3">
        <v>158.69173502779009</v>
      </c>
      <c r="N33" s="3">
        <v>166.18114546727398</v>
      </c>
      <c r="O33" s="3">
        <v>181.92191974069439</v>
      </c>
      <c r="P33" s="3">
        <v>180.95929273222035</v>
      </c>
      <c r="Q33" s="3">
        <v>207.3298071610204</v>
      </c>
      <c r="R33" s="3">
        <v>227.22991496622629</v>
      </c>
      <c r="S33" s="3">
        <v>244.56953853501085</v>
      </c>
      <c r="T33" s="3">
        <v>265.27600000000001</v>
      </c>
      <c r="U33" s="3">
        <v>286.16500000000002</v>
      </c>
      <c r="V33" s="3">
        <v>290.65451538916841</v>
      </c>
      <c r="W33" s="3">
        <v>291.91925303216397</v>
      </c>
      <c r="X33" s="3">
        <v>290.60730167996724</v>
      </c>
      <c r="Y33" s="3">
        <v>279.6037996245222</v>
      </c>
      <c r="Z33" s="3">
        <v>311.26353755217451</v>
      </c>
      <c r="AA33" s="3">
        <v>338.88120752494154</v>
      </c>
      <c r="AB33" s="187">
        <v>344.39111474187649</v>
      </c>
      <c r="AC33" s="187">
        <v>348.05598967732442</v>
      </c>
    </row>
    <row r="34" spans="2:30" ht="15" customHeight="1" x14ac:dyDescent="0.45">
      <c r="B34" s="44" t="s">
        <v>27</v>
      </c>
      <c r="C34" s="4" t="s">
        <v>6</v>
      </c>
      <c r="D34" s="6">
        <v>403.66192036325043</v>
      </c>
      <c r="E34" s="6">
        <v>356.87269604301679</v>
      </c>
      <c r="F34" s="6">
        <v>380.52810478372305</v>
      </c>
      <c r="G34" s="6">
        <v>386.86136840312662</v>
      </c>
      <c r="H34" s="6">
        <v>462.61938626839617</v>
      </c>
      <c r="I34" s="6">
        <v>485.88599350314922</v>
      </c>
      <c r="J34" s="6">
        <v>611.69721488966968</v>
      </c>
      <c r="K34" s="6">
        <v>590.89679484968974</v>
      </c>
      <c r="L34" s="6">
        <v>662.75611316644586</v>
      </c>
      <c r="M34" s="6">
        <v>800.13957854803471</v>
      </c>
      <c r="N34" s="6">
        <v>837.90939076559596</v>
      </c>
      <c r="O34" s="6">
        <v>1016.8653022205143</v>
      </c>
      <c r="P34" s="6">
        <v>1127.4926794997518</v>
      </c>
      <c r="Q34" s="6">
        <v>1367.479976926008</v>
      </c>
      <c r="R34" s="6">
        <v>1339.4663524318421</v>
      </c>
      <c r="S34" s="6">
        <v>1193.5573868215445</v>
      </c>
      <c r="T34" s="6">
        <v>1357.559</v>
      </c>
      <c r="U34" s="6">
        <v>1564.1770000000001</v>
      </c>
      <c r="V34" s="6">
        <v>1758.6083489911969</v>
      </c>
      <c r="W34" s="6">
        <v>1949.1342849020539</v>
      </c>
      <c r="X34" s="6">
        <v>2167.973054813966</v>
      </c>
      <c r="Y34" s="6">
        <v>2135.1032979626125</v>
      </c>
      <c r="Z34" s="6">
        <v>2002.4824752907055</v>
      </c>
      <c r="AA34" s="6">
        <v>2277.234520419584</v>
      </c>
      <c r="AB34" s="187">
        <v>2347.0392063725271</v>
      </c>
      <c r="AC34" s="187">
        <v>2677.539519084165</v>
      </c>
    </row>
    <row r="35" spans="2:30" ht="15" customHeight="1" x14ac:dyDescent="0.45">
      <c r="B35" s="44" t="s">
        <v>7</v>
      </c>
      <c r="C35" s="1" t="s">
        <v>28</v>
      </c>
      <c r="D35" s="3">
        <v>375.87335710097392</v>
      </c>
      <c r="E35" s="3">
        <v>369.98735587513488</v>
      </c>
      <c r="F35" s="3">
        <v>358.58008962128952</v>
      </c>
      <c r="G35" s="3">
        <v>370.58684788818152</v>
      </c>
      <c r="H35" s="3">
        <v>414.77783094593809</v>
      </c>
      <c r="I35" s="3">
        <v>471.0165029195532</v>
      </c>
      <c r="J35" s="3">
        <v>521.5352142000786</v>
      </c>
      <c r="K35" s="3">
        <v>565.60089894238081</v>
      </c>
      <c r="L35" s="3">
        <v>643.83413843411574</v>
      </c>
      <c r="M35" s="3">
        <v>668.1681969193246</v>
      </c>
      <c r="N35" s="3">
        <v>787.44023819126915</v>
      </c>
      <c r="O35" s="3">
        <v>926.22306672752597</v>
      </c>
      <c r="P35" s="3">
        <v>1072.3447805827334</v>
      </c>
      <c r="Q35" s="3">
        <v>1224.3043782604614</v>
      </c>
      <c r="R35" s="3">
        <v>1325.5645781910109</v>
      </c>
      <c r="S35" s="3">
        <v>1154.4419283760797</v>
      </c>
      <c r="T35" s="3">
        <v>1339.4069999999999</v>
      </c>
      <c r="U35" s="3">
        <v>1518.1289999999999</v>
      </c>
      <c r="V35" s="3">
        <v>1654.5208025127479</v>
      </c>
      <c r="W35" s="3">
        <v>1796.4128655607653</v>
      </c>
      <c r="X35" s="3">
        <v>2064.830776826313</v>
      </c>
      <c r="Y35" s="3">
        <v>2196.4938440396454</v>
      </c>
      <c r="Z35" s="3">
        <v>2282.530984381915</v>
      </c>
      <c r="AA35" s="3">
        <v>2256.8530474235317</v>
      </c>
      <c r="AB35" s="187">
        <v>2358.321296923792</v>
      </c>
      <c r="AC35" s="187">
        <v>2587.5359246204962</v>
      </c>
    </row>
    <row r="36" spans="2:30" ht="15" customHeight="1" x14ac:dyDescent="0.45">
      <c r="B36" s="44" t="s">
        <v>30</v>
      </c>
      <c r="C36" s="1" t="s">
        <v>29</v>
      </c>
      <c r="D36" s="3">
        <v>9.3751558250569431</v>
      </c>
      <c r="E36" s="3">
        <v>-69.991742956940399</v>
      </c>
      <c r="F36" s="3">
        <v>-16.255339024784831</v>
      </c>
      <c r="G36" s="3">
        <v>-48.148492891808978</v>
      </c>
      <c r="H36" s="3">
        <v>-592.60552194094771</v>
      </c>
      <c r="I36" s="3">
        <v>64.187248844062125</v>
      </c>
      <c r="J36" s="3">
        <v>-1222.2106300862956</v>
      </c>
      <c r="K36" s="3">
        <v>-128.85322841457491</v>
      </c>
      <c r="L36" s="3">
        <v>4.3851755842414057</v>
      </c>
      <c r="M36" s="3">
        <v>204.45190847272727</v>
      </c>
      <c r="N36" s="3">
        <v>78.69194478274666</v>
      </c>
      <c r="O36" s="3">
        <v>141.55735900314042</v>
      </c>
      <c r="P36" s="3">
        <v>82.272077447138543</v>
      </c>
      <c r="Q36" s="3">
        <v>222.16896093407252</v>
      </c>
      <c r="R36" s="3">
        <v>14.275042372507093</v>
      </c>
      <c r="S36" s="3">
        <v>42.452227781764741</v>
      </c>
      <c r="T36" s="3">
        <v>17.152000000000001</v>
      </c>
      <c r="U36" s="3">
        <v>45.033999999999999</v>
      </c>
      <c r="V36" s="3">
        <v>109.20341904948748</v>
      </c>
      <c r="W36" s="3">
        <v>165.25465035863868</v>
      </c>
      <c r="X36" s="3">
        <v>105.19130998274065</v>
      </c>
      <c r="Y36" s="3">
        <v>-70.45613447496855</v>
      </c>
      <c r="Z36" s="3">
        <v>-272.53661771495081</v>
      </c>
      <c r="AA36" s="3">
        <v>-29.706207480292221</v>
      </c>
      <c r="AB36" s="187">
        <v>-103.59569242532848</v>
      </c>
      <c r="AC36" s="187">
        <v>-159.56741103743028</v>
      </c>
    </row>
    <row r="37" spans="2:30" ht="15" customHeight="1" x14ac:dyDescent="0.45">
      <c r="B37" s="44" t="s">
        <v>31</v>
      </c>
      <c r="C37" s="1" t="s">
        <v>32</v>
      </c>
      <c r="D37" s="3"/>
      <c r="E37" s="3"/>
      <c r="F37" s="3"/>
      <c r="G37" s="3"/>
      <c r="H37" s="3"/>
      <c r="I37" s="3"/>
      <c r="J37" s="3"/>
      <c r="K37" s="3"/>
      <c r="L37" s="3"/>
      <c r="M37" s="3"/>
      <c r="N37" s="3"/>
      <c r="O37" s="3"/>
      <c r="P37" s="3"/>
      <c r="Q37" s="3"/>
      <c r="R37" s="3"/>
      <c r="S37" s="3"/>
      <c r="T37" s="3">
        <v>1</v>
      </c>
      <c r="U37" s="3">
        <v>1.014</v>
      </c>
      <c r="V37" s="3">
        <v>1.1604666666666668</v>
      </c>
      <c r="W37" s="3">
        <v>1.3175437790538695</v>
      </c>
      <c r="X37" s="3">
        <v>1.3582544014403655</v>
      </c>
      <c r="Y37" s="3">
        <v>1.4608246453249476</v>
      </c>
      <c r="Z37" s="3">
        <v>1.6361236027639416</v>
      </c>
      <c r="AA37" s="3">
        <v>1.428043822855197</v>
      </c>
      <c r="AB37" s="187">
        <v>1.3692758766306306</v>
      </c>
      <c r="AC37" s="187">
        <v>1.3692758766306297</v>
      </c>
    </row>
    <row r="38" spans="2:30" ht="15" customHeight="1" x14ac:dyDescent="0.45">
      <c r="B38" s="44" t="s">
        <v>33</v>
      </c>
      <c r="C38" s="4" t="s">
        <v>35</v>
      </c>
      <c r="D38" s="6">
        <f>D39-D42</f>
        <v>-368.07384804605687</v>
      </c>
      <c r="E38" s="6">
        <f t="shared" ref="E38:Z38" si="21">E39-E42</f>
        <v>-325.5961589302072</v>
      </c>
      <c r="F38" s="6">
        <f t="shared" si="21"/>
        <v>-261.1452285874438</v>
      </c>
      <c r="G38" s="6">
        <f t="shared" si="21"/>
        <v>-298.58417076043355</v>
      </c>
      <c r="H38" s="6">
        <f t="shared" si="21"/>
        <v>-271.07364100423086</v>
      </c>
      <c r="I38" s="6">
        <f t="shared" si="21"/>
        <v>-348.02198080642057</v>
      </c>
      <c r="J38" s="6">
        <f t="shared" si="21"/>
        <v>-381.39881448638261</v>
      </c>
      <c r="K38" s="6">
        <f t="shared" si="21"/>
        <v>-315.59760436616818</v>
      </c>
      <c r="L38" s="6">
        <f t="shared" si="21"/>
        <v>-313.69346926919138</v>
      </c>
      <c r="M38" s="6">
        <f t="shared" si="21"/>
        <v>-418.32733540879974</v>
      </c>
      <c r="N38" s="6">
        <f t="shared" si="21"/>
        <v>-346.14304826796138</v>
      </c>
      <c r="O38" s="6">
        <f t="shared" si="21"/>
        <v>-287.7333705375197</v>
      </c>
      <c r="P38" s="6">
        <f t="shared" si="21"/>
        <v>-308.23624579499665</v>
      </c>
      <c r="Q38" s="6">
        <f t="shared" si="21"/>
        <v>-623.56664768810083</v>
      </c>
      <c r="R38" s="6">
        <f t="shared" si="21"/>
        <v>-590.51164365893487</v>
      </c>
      <c r="S38" s="6">
        <f t="shared" si="21"/>
        <v>-276.89063819493776</v>
      </c>
      <c r="T38" s="6">
        <f t="shared" ref="T38" si="22">T39-T42</f>
        <v>-480.85000000000014</v>
      </c>
      <c r="U38" s="6">
        <f t="shared" si="21"/>
        <v>-601.98199999999997</v>
      </c>
      <c r="V38" s="6">
        <f t="shared" si="21"/>
        <v>-692.09394046728607</v>
      </c>
      <c r="W38" s="6">
        <f t="shared" si="21"/>
        <v>-614.70945268016703</v>
      </c>
      <c r="X38" s="6">
        <f t="shared" si="21"/>
        <v>-710.66774256114013</v>
      </c>
      <c r="Y38" s="6">
        <f t="shared" si="21"/>
        <v>-478.44155555234329</v>
      </c>
      <c r="Z38" s="6">
        <f t="shared" si="21"/>
        <v>-358.38970124128855</v>
      </c>
      <c r="AA38" s="6">
        <f t="shared" ref="AA38" si="23">AA39-AA42</f>
        <v>-807.88794638231229</v>
      </c>
      <c r="AB38" s="187">
        <v>-312.58706730365572</v>
      </c>
      <c r="AC38" s="187">
        <v>-654.06396990774942</v>
      </c>
    </row>
    <row r="39" spans="2:30" ht="15" customHeight="1" x14ac:dyDescent="0.45">
      <c r="B39" s="44" t="s">
        <v>34</v>
      </c>
      <c r="C39" s="1" t="s">
        <v>8</v>
      </c>
      <c r="D39" s="3">
        <v>318.75365698449724</v>
      </c>
      <c r="E39" s="3">
        <v>332.04652791920358</v>
      </c>
      <c r="F39" s="3">
        <v>327.37203647574864</v>
      </c>
      <c r="G39" s="3">
        <v>321.22271837351542</v>
      </c>
      <c r="H39" s="3">
        <v>349.40557588317773</v>
      </c>
      <c r="I39" s="3">
        <v>403.77023057738603</v>
      </c>
      <c r="J39" s="3">
        <v>430.17837386463765</v>
      </c>
      <c r="K39" s="3">
        <v>515.26789424828326</v>
      </c>
      <c r="L39" s="3">
        <v>551.74854585395281</v>
      </c>
      <c r="M39" s="3">
        <v>597.29574510688292</v>
      </c>
      <c r="N39" s="3">
        <v>797.39608777143417</v>
      </c>
      <c r="O39" s="3">
        <v>1141.6600930202742</v>
      </c>
      <c r="P39" s="3">
        <v>1410.0726883918376</v>
      </c>
      <c r="Q39" s="3">
        <v>1412.8592781375828</v>
      </c>
      <c r="R39" s="3">
        <v>1687.6933894467431</v>
      </c>
      <c r="S39" s="3">
        <v>1798.4466673454262</v>
      </c>
      <c r="T39" s="3">
        <v>1826.3109999999999</v>
      </c>
      <c r="U39" s="3">
        <v>1874.096</v>
      </c>
      <c r="V39" s="3">
        <v>2034.2394919787046</v>
      </c>
      <c r="W39" s="3">
        <v>2343.3972464431636</v>
      </c>
      <c r="X39" s="3">
        <v>2346.667058645884</v>
      </c>
      <c r="Y39" s="3">
        <v>2625.819012498403</v>
      </c>
      <c r="Z39" s="3">
        <v>2977.5048044554646</v>
      </c>
      <c r="AA39" s="3">
        <v>2768.0853108877704</v>
      </c>
      <c r="AB39" s="187">
        <v>2663.6126805323611</v>
      </c>
      <c r="AC39" s="187">
        <v>2551.1983836245308</v>
      </c>
      <c r="AD39" s="49"/>
    </row>
    <row r="40" spans="2:30" ht="15" customHeight="1" x14ac:dyDescent="0.45">
      <c r="B40" s="44" t="s">
        <v>36</v>
      </c>
      <c r="C40" s="1" t="s">
        <v>9</v>
      </c>
      <c r="D40" s="11">
        <v>292.61205733612309</v>
      </c>
      <c r="E40" s="11">
        <v>303.70198024055571</v>
      </c>
      <c r="F40" s="11">
        <v>293.44166228462427</v>
      </c>
      <c r="G40" s="11">
        <v>276.30741712092839</v>
      </c>
      <c r="H40" s="11">
        <v>315.92813559467123</v>
      </c>
      <c r="I40" s="11">
        <v>360.47741724849976</v>
      </c>
      <c r="J40" s="11">
        <v>385.18823516570433</v>
      </c>
      <c r="K40" s="11">
        <v>465.14580954015412</v>
      </c>
      <c r="L40" s="11">
        <v>498.07849824272864</v>
      </c>
      <c r="M40" s="11">
        <v>527.17312901459832</v>
      </c>
      <c r="N40" s="11">
        <v>705.40430162179973</v>
      </c>
      <c r="O40" s="11">
        <v>992.24696419844599</v>
      </c>
      <c r="P40" s="11">
        <v>1196.8730011059265</v>
      </c>
      <c r="Q40" s="11">
        <v>1230.1196029583327</v>
      </c>
      <c r="R40" s="11">
        <v>1472.5987118077558</v>
      </c>
      <c r="S40" s="11">
        <v>1616.9421152004338</v>
      </c>
      <c r="T40" s="11">
        <v>1636.68</v>
      </c>
      <c r="U40" s="11">
        <v>1666.7950000000001</v>
      </c>
      <c r="V40" s="11">
        <v>1821.4189514647546</v>
      </c>
      <c r="W40" s="11">
        <v>2134.639758332336</v>
      </c>
      <c r="X40" s="11">
        <v>2098.115516412241</v>
      </c>
      <c r="Y40" s="11">
        <v>2378.3974380227214</v>
      </c>
      <c r="Z40" s="11">
        <v>2710.4501539407283</v>
      </c>
      <c r="AA40" s="11">
        <v>2483.8048039904693</v>
      </c>
      <c r="AB40" s="187">
        <v>2495.2696986343012</v>
      </c>
      <c r="AC40" s="187">
        <v>2383.461277371026</v>
      </c>
    </row>
    <row r="41" spans="2:30" ht="15" customHeight="1" x14ac:dyDescent="0.45">
      <c r="B41" s="44" t="s">
        <v>37</v>
      </c>
      <c r="C41" s="1" t="s">
        <v>10</v>
      </c>
      <c r="D41" s="11">
        <v>30.697542348280741</v>
      </c>
      <c r="E41" s="11">
        <v>32.987420157407136</v>
      </c>
      <c r="F41" s="11">
        <v>37.825288205097714</v>
      </c>
      <c r="G41" s="11">
        <v>48.600989192030411</v>
      </c>
      <c r="H41" s="11">
        <v>36.808384844142672</v>
      </c>
      <c r="I41" s="11">
        <v>47.566644034027661</v>
      </c>
      <c r="J41" s="11">
        <v>49.372421027960527</v>
      </c>
      <c r="K41" s="11">
        <v>55.028003702752365</v>
      </c>
      <c r="L41" s="11">
        <v>58.92326759006005</v>
      </c>
      <c r="M41" s="11">
        <v>75.462739953565105</v>
      </c>
      <c r="N41" s="11">
        <v>99.105791801477565</v>
      </c>
      <c r="O41" s="11">
        <v>161.28047139650531</v>
      </c>
      <c r="P41" s="11">
        <v>238.6213806890444</v>
      </c>
      <c r="Q41" s="11">
        <v>187.86470463442973</v>
      </c>
      <c r="R41" s="11">
        <v>220.22031081126644</v>
      </c>
      <c r="S41" s="11">
        <v>181.27712216382648</v>
      </c>
      <c r="T41" s="11">
        <v>189.631</v>
      </c>
      <c r="U41" s="11">
        <v>207.30099999999999</v>
      </c>
      <c r="V41" s="11">
        <v>212.18288506420257</v>
      </c>
      <c r="W41" s="11">
        <v>205.56059955879064</v>
      </c>
      <c r="X41" s="11">
        <v>247.88436893413893</v>
      </c>
      <c r="Y41" s="11">
        <v>240.90357848632314</v>
      </c>
      <c r="Z41" s="11">
        <v>255.27624658766828</v>
      </c>
      <c r="AA41" s="11">
        <v>283.18023785282509</v>
      </c>
      <c r="AB41" s="187">
        <v>205.73816229013366</v>
      </c>
      <c r="AC41" s="187">
        <v>202.39800964484056</v>
      </c>
    </row>
    <row r="42" spans="2:30" ht="15" customHeight="1" x14ac:dyDescent="0.45">
      <c r="B42" s="44" t="s">
        <v>38</v>
      </c>
      <c r="C42" s="1" t="s">
        <v>11</v>
      </c>
      <c r="D42" s="3">
        <v>686.82750503055411</v>
      </c>
      <c r="E42" s="3">
        <v>657.64268684941078</v>
      </c>
      <c r="F42" s="3">
        <v>588.51726506319244</v>
      </c>
      <c r="G42" s="3">
        <v>619.80688913394897</v>
      </c>
      <c r="H42" s="3">
        <v>620.4792168874086</v>
      </c>
      <c r="I42" s="3">
        <v>751.7922113838066</v>
      </c>
      <c r="J42" s="3">
        <v>811.57718835102025</v>
      </c>
      <c r="K42" s="3">
        <v>830.86549861445144</v>
      </c>
      <c r="L42" s="3">
        <v>865.44201512314419</v>
      </c>
      <c r="M42" s="3">
        <v>1015.6230805156827</v>
      </c>
      <c r="N42" s="3">
        <v>1143.5391360393955</v>
      </c>
      <c r="O42" s="3">
        <v>1429.3934635577939</v>
      </c>
      <c r="P42" s="3">
        <v>1718.3089341868342</v>
      </c>
      <c r="Q42" s="3">
        <v>2036.4259258256836</v>
      </c>
      <c r="R42" s="3">
        <v>2278.205033105678</v>
      </c>
      <c r="S42" s="3">
        <v>2075.337305540364</v>
      </c>
      <c r="T42" s="3">
        <v>2307.1610000000001</v>
      </c>
      <c r="U42" s="3">
        <v>2476.078</v>
      </c>
      <c r="V42" s="3">
        <v>2726.3334324459906</v>
      </c>
      <c r="W42" s="3">
        <v>2958.1066991233306</v>
      </c>
      <c r="X42" s="3">
        <v>3057.3348012070242</v>
      </c>
      <c r="Y42" s="3">
        <v>3104.2605680507463</v>
      </c>
      <c r="Z42" s="3">
        <v>3335.8945056967532</v>
      </c>
      <c r="AA42" s="3">
        <v>3575.9732572700827</v>
      </c>
      <c r="AB42" s="187">
        <v>3506.092416971459</v>
      </c>
      <c r="AC42" s="187">
        <v>3969.1940958861301</v>
      </c>
    </row>
    <row r="43" spans="2:30" ht="15" customHeight="1" x14ac:dyDescent="0.45">
      <c r="B43" s="44" t="s">
        <v>39</v>
      </c>
      <c r="C43" s="1" t="s">
        <v>9</v>
      </c>
      <c r="D43" s="11">
        <v>614.81340431193235</v>
      </c>
      <c r="E43" s="11">
        <v>595.56694159052824</v>
      </c>
      <c r="F43" s="11">
        <v>526.19587613609622</v>
      </c>
      <c r="G43" s="11">
        <v>559.55501752718749</v>
      </c>
      <c r="H43" s="11">
        <v>545.47864661524375</v>
      </c>
      <c r="I43" s="11">
        <v>663.61892407037499</v>
      </c>
      <c r="J43" s="11">
        <v>718.8557909624285</v>
      </c>
      <c r="K43" s="11">
        <v>740.16549575136764</v>
      </c>
      <c r="L43" s="11">
        <v>770.55086139117918</v>
      </c>
      <c r="M43" s="11">
        <v>892.14226361656938</v>
      </c>
      <c r="N43" s="11">
        <v>1013.8403657544246</v>
      </c>
      <c r="O43" s="11">
        <v>1239.547310235145</v>
      </c>
      <c r="P43" s="11">
        <v>1436.2092046337114</v>
      </c>
      <c r="Q43" s="11">
        <v>1761.7263436732478</v>
      </c>
      <c r="R43" s="11">
        <v>1991.8687914225275</v>
      </c>
      <c r="S43" s="11">
        <v>1797.5645277703329</v>
      </c>
      <c r="T43" s="11">
        <v>1991.1790000000001</v>
      </c>
      <c r="U43" s="11">
        <v>2125.7449999999999</v>
      </c>
      <c r="V43" s="11">
        <v>2361.0080348011966</v>
      </c>
      <c r="W43" s="11">
        <v>2592.7033721892121</v>
      </c>
      <c r="X43" s="11">
        <v>2657.4611950119956</v>
      </c>
      <c r="Y43" s="11">
        <v>2703.4305406663825</v>
      </c>
      <c r="Z43" s="11">
        <v>2908.8187166867397</v>
      </c>
      <c r="AA43" s="11">
        <v>3107.5565243674973</v>
      </c>
      <c r="AB43" s="187">
        <v>3235.1933504186577</v>
      </c>
      <c r="AC43" s="187">
        <v>3712.4043660341431</v>
      </c>
    </row>
    <row r="44" spans="2:30" ht="15" customHeight="1" x14ac:dyDescent="0.45">
      <c r="B44" s="44" t="s">
        <v>40</v>
      </c>
      <c r="C44" s="1" t="s">
        <v>10</v>
      </c>
      <c r="D44" s="11">
        <v>67.239942882967966</v>
      </c>
      <c r="E44" s="11">
        <v>54.649241501533886</v>
      </c>
      <c r="F44" s="11">
        <v>58.553247409486481</v>
      </c>
      <c r="G44" s="11">
        <v>53.918305780522502</v>
      </c>
      <c r="H44" s="11">
        <v>74.668357106854842</v>
      </c>
      <c r="I44" s="11">
        <v>86.689666695765851</v>
      </c>
      <c r="J44" s="11">
        <v>90.220779957823169</v>
      </c>
      <c r="K44" s="11">
        <v>86.673902009503237</v>
      </c>
      <c r="L44" s="11">
        <v>90.852430248687256</v>
      </c>
      <c r="M44" s="11">
        <v>123.09876353827461</v>
      </c>
      <c r="N44" s="11">
        <v>125.07807261426885</v>
      </c>
      <c r="O44" s="11">
        <v>194.91375294483296</v>
      </c>
      <c r="P44" s="11">
        <v>308.02145579492861</v>
      </c>
      <c r="Q44" s="11">
        <v>274.75552781577807</v>
      </c>
      <c r="R44" s="11">
        <v>283.42584621200137</v>
      </c>
      <c r="S44" s="11">
        <v>277.37135813309635</v>
      </c>
      <c r="T44" s="11">
        <v>315.98200000000003</v>
      </c>
      <c r="U44" s="11">
        <v>350.33300000000003</v>
      </c>
      <c r="V44" s="11">
        <v>366.25607108110074</v>
      </c>
      <c r="W44" s="11">
        <v>367.9235923012925</v>
      </c>
      <c r="X44" s="11">
        <v>401.0072226379076</v>
      </c>
      <c r="Y44" s="11">
        <v>402.4306801883111</v>
      </c>
      <c r="Z44" s="11">
        <v>428.84542614675695</v>
      </c>
      <c r="AA44" s="11">
        <v>470.25092957601089</v>
      </c>
      <c r="AB44" s="187">
        <v>335.9513164228286</v>
      </c>
      <c r="AC44" s="187">
        <v>340.74255143782125</v>
      </c>
    </row>
    <row r="45" spans="2:30" ht="15" customHeight="1" thickBot="1" x14ac:dyDescent="0.5">
      <c r="B45" s="95" t="s">
        <v>21</v>
      </c>
      <c r="C45" s="100" t="s">
        <v>12</v>
      </c>
      <c r="D45" s="102">
        <v>2963.8364938204177</v>
      </c>
      <c r="E45" s="102">
        <v>3019.8077721009117</v>
      </c>
      <c r="F45" s="102">
        <v>3219.5199128446839</v>
      </c>
      <c r="G45" s="102">
        <v>3359.664450072722</v>
      </c>
      <c r="H45" s="102">
        <v>3621.8020635341263</v>
      </c>
      <c r="I45" s="102">
        <v>3784.0027354075023</v>
      </c>
      <c r="J45" s="102">
        <v>4111.7682552939241</v>
      </c>
      <c r="K45" s="102">
        <v>4368.8838959173718</v>
      </c>
      <c r="L45" s="102">
        <v>4548.5052716626105</v>
      </c>
      <c r="M45" s="102">
        <v>4812.3182017928457</v>
      </c>
      <c r="N45" s="102">
        <v>4954.8567021207946</v>
      </c>
      <c r="O45" s="102">
        <v>5373.3578509337676</v>
      </c>
      <c r="P45" s="102">
        <v>5729.2118390144187</v>
      </c>
      <c r="Q45" s="102">
        <v>6098.8991089047586</v>
      </c>
      <c r="R45" s="102">
        <v>6452.1830143633424</v>
      </c>
      <c r="S45" s="102">
        <v>6731.359012174591</v>
      </c>
      <c r="T45" s="102">
        <v>6995.3109999999997</v>
      </c>
      <c r="U45" s="102">
        <v>7412.09</v>
      </c>
      <c r="V45" s="102">
        <v>7871.898218285226</v>
      </c>
      <c r="W45" s="102">
        <v>8391.8031730539769</v>
      </c>
      <c r="X45" s="102">
        <v>8886.0136617305507</v>
      </c>
      <c r="Y45" s="102">
        <v>9064.6911927810179</v>
      </c>
      <c r="Z45" s="102">
        <v>9694.0096392667238</v>
      </c>
      <c r="AA45" s="102">
        <v>9852.0664642850697</v>
      </c>
      <c r="AB45" s="187">
        <v>10147.353006598109</v>
      </c>
      <c r="AC45" s="187">
        <v>10633.569248833846</v>
      </c>
    </row>
    <row r="46" spans="2:30" ht="15" customHeight="1" thickTop="1" x14ac:dyDescent="0.45">
      <c r="B46" s="44"/>
      <c r="C46" s="1" t="s">
        <v>22</v>
      </c>
      <c r="D46" s="3">
        <f t="shared" ref="D46:R46" si="24">+D45-D30-D34-D38</f>
        <v>50.389399561151549</v>
      </c>
      <c r="E46" s="3">
        <f t="shared" si="24"/>
        <v>42.402909728298482</v>
      </c>
      <c r="F46" s="3">
        <f t="shared" si="24"/>
        <v>67.799174732191943</v>
      </c>
      <c r="G46" s="3">
        <f t="shared" si="24"/>
        <v>72.319551702175318</v>
      </c>
      <c r="H46" s="3">
        <f t="shared" si="24"/>
        <v>90.138968552919835</v>
      </c>
      <c r="I46" s="3">
        <f t="shared" si="24"/>
        <v>72.590269254622626</v>
      </c>
      <c r="J46" s="3">
        <f t="shared" si="24"/>
        <v>93.643518765226702</v>
      </c>
      <c r="K46" s="3">
        <f t="shared" si="24"/>
        <v>91.524535730468074</v>
      </c>
      <c r="L46" s="3">
        <f t="shared" si="24"/>
        <v>99.270262626175736</v>
      </c>
      <c r="M46" s="3">
        <f t="shared" si="24"/>
        <v>104.2738776081477</v>
      </c>
      <c r="N46" s="3">
        <f t="shared" si="24"/>
        <v>56.086756906172809</v>
      </c>
      <c r="O46" s="3">
        <f t="shared" si="24"/>
        <v>6.7307114153458087</v>
      </c>
      <c r="P46" s="3">
        <f t="shared" si="24"/>
        <v>-6.6423087182938616</v>
      </c>
      <c r="Q46" s="3">
        <f t="shared" si="24"/>
        <v>-5.200066492275937</v>
      </c>
      <c r="R46" s="3">
        <f t="shared" si="24"/>
        <v>6.4496753189694118</v>
      </c>
      <c r="S46" s="3">
        <f t="shared" ref="S46:AB46" si="25">+S45-S30-S34-S38</f>
        <v>-3.8333647131291855</v>
      </c>
      <c r="T46" s="3">
        <f t="shared" ref="T46" si="26">+T45-T30-T34-T38</f>
        <v>0</v>
      </c>
      <c r="U46" s="3">
        <f t="shared" si="25"/>
        <v>-1.3642420526593924E-12</v>
      </c>
      <c r="V46" s="3">
        <f t="shared" si="25"/>
        <v>4.8066077641396987</v>
      </c>
      <c r="W46" s="3">
        <f t="shared" si="25"/>
        <v>16.079104377026397</v>
      </c>
      <c r="X46" s="3">
        <f t="shared" si="25"/>
        <v>4.2588195205203192</v>
      </c>
      <c r="Y46" s="3">
        <f t="shared" si="25"/>
        <v>46.126801741239888</v>
      </c>
      <c r="Z46" s="3">
        <f t="shared" si="25"/>
        <v>143.9831603227924</v>
      </c>
      <c r="AA46" s="3">
        <f t="shared" ref="AA46" si="27">+AA45-AA30-AA34-AA38</f>
        <v>93.598068715029967</v>
      </c>
      <c r="AB46" s="186">
        <f t="shared" si="25"/>
        <v>-453.63948683936354</v>
      </c>
      <c r="AC46" s="186">
        <f t="shared" ref="AC46" si="28">+AC45-AC30-AC34-AC38</f>
        <v>-729.40896922431625</v>
      </c>
    </row>
    <row r="47" spans="2:30" ht="15" customHeight="1" x14ac:dyDescent="0.45">
      <c r="B47" s="44"/>
      <c r="C47" s="44"/>
      <c r="D47" s="55">
        <f>D45-'Tab1'!F22</f>
        <v>0</v>
      </c>
      <c r="E47" s="55">
        <f>E45-'Tab1'!G22</f>
        <v>0</v>
      </c>
      <c r="F47" s="55">
        <f>F45-'Tab1'!H22</f>
        <v>0</v>
      </c>
      <c r="G47" s="55">
        <f>G45-'Tab1'!I22</f>
        <v>0</v>
      </c>
      <c r="H47" s="55">
        <f>H45-'Tab1'!J22</f>
        <v>0</v>
      </c>
      <c r="I47" s="55">
        <f>I45-'Tab1'!K22</f>
        <v>0</v>
      </c>
      <c r="J47" s="55">
        <f>J45-'Tab1'!L22</f>
        <v>0</v>
      </c>
      <c r="K47" s="55">
        <f>K45-'Tab1'!M22</f>
        <v>0</v>
      </c>
      <c r="L47" s="55">
        <f>L45-'Tab1'!N22</f>
        <v>0</v>
      </c>
      <c r="M47" s="55">
        <f>M45-'Tab1'!O22</f>
        <v>0</v>
      </c>
      <c r="N47" s="55">
        <f>N45-'Tab1'!P22</f>
        <v>0</v>
      </c>
      <c r="O47" s="55">
        <f>O45-'Tab1'!Q22</f>
        <v>0</v>
      </c>
      <c r="P47" s="55">
        <f>P45-'Tab1'!R22</f>
        <v>0</v>
      </c>
      <c r="Q47" s="55">
        <f>Q45-'Tab1'!S22</f>
        <v>0</v>
      </c>
      <c r="R47" s="55">
        <f>R45-'Tab1'!T22</f>
        <v>0</v>
      </c>
      <c r="S47" s="55">
        <f>S45-'Tab1'!U22</f>
        <v>0</v>
      </c>
      <c r="T47" s="55">
        <f>T45-'Tab1'!V22</f>
        <v>0</v>
      </c>
      <c r="U47" s="55">
        <f>U45-'Tab1'!W22</f>
        <v>0</v>
      </c>
      <c r="V47" s="55">
        <f>V45-'Tab1'!X22</f>
        <v>0</v>
      </c>
      <c r="W47" s="55">
        <f>W45-'Tab1'!Y22</f>
        <v>0</v>
      </c>
      <c r="X47" s="55">
        <f>X45-'Tab1'!Z22</f>
        <v>-9.5079607508523623E-3</v>
      </c>
      <c r="Y47" s="55">
        <f>Y45-'Tab1'!AA22</f>
        <v>-9.6991442260332406E-3</v>
      </c>
      <c r="Z47" s="55">
        <f>Z45-'Tab1'!AB22</f>
        <v>-1.0372509732405888E-2</v>
      </c>
      <c r="AA47" s="55">
        <f>AA45-'Tab1'!AC22</f>
        <v>-1.0541629220824689E-2</v>
      </c>
      <c r="AB47" s="188">
        <f>AB45-'Tab1'!AD22</f>
        <v>-0.31332414700955269</v>
      </c>
      <c r="AC47" s="188">
        <f>AC45-'Tab1'!AE22</f>
        <v>-0.96466544392933429</v>
      </c>
    </row>
    <row r="48" spans="2:30" ht="15" customHeight="1" x14ac:dyDescent="0.45">
      <c r="D48" s="56"/>
      <c r="E48" s="56"/>
      <c r="F48" s="56"/>
      <c r="G48" s="56"/>
      <c r="H48" s="56"/>
      <c r="I48" s="56"/>
      <c r="J48" s="56"/>
      <c r="K48" s="56"/>
      <c r="L48" s="56"/>
      <c r="M48" s="56"/>
      <c r="N48" s="56"/>
      <c r="O48" s="56"/>
      <c r="P48" s="56"/>
      <c r="Q48" s="56"/>
      <c r="R48" s="56"/>
      <c r="S48" s="56"/>
      <c r="T48" s="56"/>
      <c r="U48" s="56"/>
      <c r="V48" s="56"/>
      <c r="W48" s="56"/>
      <c r="X48" s="56"/>
      <c r="Y48" s="56"/>
      <c r="Z48" s="56"/>
      <c r="AA48" s="56"/>
      <c r="AB48" s="188"/>
      <c r="AC48" s="188"/>
    </row>
    <row r="49" spans="1:29" ht="15" customHeight="1" x14ac:dyDescent="0.45">
      <c r="D49" s="56"/>
      <c r="E49" s="56"/>
      <c r="F49" s="56"/>
      <c r="G49" s="56"/>
      <c r="H49" s="56"/>
      <c r="I49" s="56"/>
      <c r="J49" s="56"/>
      <c r="K49" s="56"/>
      <c r="L49" s="56"/>
      <c r="M49" s="56"/>
      <c r="N49" s="56"/>
      <c r="O49" s="56"/>
      <c r="P49" s="56"/>
      <c r="Q49" s="56"/>
      <c r="R49" s="56"/>
      <c r="S49" s="56"/>
      <c r="T49" s="56"/>
      <c r="U49" s="56"/>
      <c r="V49" s="56"/>
      <c r="W49" s="56"/>
      <c r="X49" s="56"/>
      <c r="Y49" s="56"/>
      <c r="Z49" s="56"/>
      <c r="AA49" s="56"/>
      <c r="AB49" s="188"/>
      <c r="AC49" s="188"/>
    </row>
    <row r="50" spans="1:29" ht="15" customHeight="1" x14ac:dyDescent="0.5">
      <c r="B50" s="64"/>
      <c r="C50" s="62" t="s">
        <v>322</v>
      </c>
      <c r="D50" s="64"/>
      <c r="E50" s="64"/>
      <c r="F50" s="64"/>
      <c r="G50" s="64"/>
      <c r="H50" s="64"/>
      <c r="I50" s="64"/>
      <c r="J50" s="64"/>
      <c r="K50" s="64"/>
      <c r="L50" s="64"/>
      <c r="M50" s="64"/>
      <c r="N50" s="64"/>
      <c r="O50" s="64"/>
      <c r="P50" s="64"/>
      <c r="Q50" s="64"/>
      <c r="R50" s="64"/>
      <c r="S50" s="64"/>
      <c r="T50" s="64"/>
      <c r="U50" s="64"/>
      <c r="V50" s="64"/>
      <c r="W50" s="64"/>
      <c r="X50" s="64"/>
      <c r="Y50" s="64"/>
      <c r="Z50" s="64"/>
      <c r="AA50" s="64"/>
      <c r="AB50" s="169"/>
      <c r="AC50" s="169"/>
    </row>
    <row r="51" spans="1:29" ht="15" customHeight="1" x14ac:dyDescent="0.5">
      <c r="B51" s="64"/>
      <c r="C51" s="62" t="s">
        <v>321</v>
      </c>
      <c r="D51" s="64"/>
      <c r="E51" s="64"/>
      <c r="F51" s="64"/>
      <c r="G51" s="64"/>
      <c r="H51" s="64"/>
      <c r="I51" s="64"/>
      <c r="J51" s="64"/>
      <c r="K51" s="64"/>
      <c r="L51" s="64"/>
      <c r="M51" s="64"/>
      <c r="N51" s="64"/>
      <c r="O51" s="64"/>
      <c r="P51" s="64"/>
      <c r="Q51" s="64"/>
      <c r="R51" s="64"/>
      <c r="S51" s="64"/>
      <c r="T51" s="64"/>
      <c r="U51" s="64"/>
      <c r="V51" s="64"/>
      <c r="W51" s="64"/>
      <c r="X51" s="64"/>
      <c r="Y51" s="64"/>
      <c r="Z51" s="64"/>
      <c r="AA51" s="64"/>
      <c r="AB51" s="169"/>
      <c r="AC51" s="169"/>
    </row>
    <row r="52" spans="1:29" ht="15" customHeight="1" thickBot="1" x14ac:dyDescent="0.55000000000000004">
      <c r="B52" s="94"/>
      <c r="C52" s="86" t="s">
        <v>323</v>
      </c>
      <c r="D52" s="99">
        <f>D$5</f>
        <v>1999</v>
      </c>
      <c r="E52" s="99">
        <f t="shared" ref="E52:AA52" si="29">+D52+1</f>
        <v>2000</v>
      </c>
      <c r="F52" s="99">
        <f t="shared" si="29"/>
        <v>2001</v>
      </c>
      <c r="G52" s="99">
        <f t="shared" si="29"/>
        <v>2002</v>
      </c>
      <c r="H52" s="99">
        <f t="shared" si="29"/>
        <v>2003</v>
      </c>
      <c r="I52" s="99">
        <f t="shared" si="29"/>
        <v>2004</v>
      </c>
      <c r="J52" s="99">
        <f t="shared" si="29"/>
        <v>2005</v>
      </c>
      <c r="K52" s="99">
        <f t="shared" si="29"/>
        <v>2006</v>
      </c>
      <c r="L52" s="99">
        <f t="shared" si="29"/>
        <v>2007</v>
      </c>
      <c r="M52" s="99">
        <f t="shared" si="29"/>
        <v>2008</v>
      </c>
      <c r="N52" s="99">
        <f t="shared" si="29"/>
        <v>2009</v>
      </c>
      <c r="O52" s="99">
        <f t="shared" si="29"/>
        <v>2010</v>
      </c>
      <c r="P52" s="99">
        <f t="shared" si="29"/>
        <v>2011</v>
      </c>
      <c r="Q52" s="99">
        <f t="shared" si="29"/>
        <v>2012</v>
      </c>
      <c r="R52" s="99">
        <f t="shared" si="29"/>
        <v>2013</v>
      </c>
      <c r="S52" s="99">
        <f t="shared" si="29"/>
        <v>2014</v>
      </c>
      <c r="T52" s="99">
        <f t="shared" si="29"/>
        <v>2015</v>
      </c>
      <c r="U52" s="99">
        <f t="shared" si="29"/>
        <v>2016</v>
      </c>
      <c r="V52" s="99">
        <f t="shared" si="29"/>
        <v>2017</v>
      </c>
      <c r="W52" s="99">
        <f t="shared" si="29"/>
        <v>2018</v>
      </c>
      <c r="X52" s="99">
        <f t="shared" si="29"/>
        <v>2019</v>
      </c>
      <c r="Y52" s="99">
        <f t="shared" si="29"/>
        <v>2020</v>
      </c>
      <c r="Z52" s="99">
        <f t="shared" si="29"/>
        <v>2021</v>
      </c>
      <c r="AA52" s="99">
        <f t="shared" si="29"/>
        <v>2022</v>
      </c>
      <c r="AB52" s="170">
        <f t="shared" ref="AB52:AC52" si="30">+AA52+1</f>
        <v>2023</v>
      </c>
      <c r="AC52" s="170">
        <f t="shared" si="30"/>
        <v>2024</v>
      </c>
    </row>
    <row r="53" spans="1:29" ht="15" customHeight="1" thickTop="1" x14ac:dyDescent="0.5">
      <c r="A53" s="68"/>
      <c r="B53" s="96" t="s">
        <v>0</v>
      </c>
      <c r="C53" s="67" t="s">
        <v>1</v>
      </c>
      <c r="D53" s="64"/>
      <c r="E53" s="64"/>
      <c r="F53" s="64"/>
      <c r="G53" s="64"/>
      <c r="H53" s="64"/>
      <c r="I53" s="64"/>
      <c r="J53" s="64"/>
      <c r="K53" s="64"/>
      <c r="L53" s="64"/>
      <c r="M53" s="64"/>
      <c r="N53" s="64"/>
      <c r="O53" s="64"/>
      <c r="P53" s="64"/>
      <c r="Q53" s="64"/>
      <c r="R53" s="64"/>
      <c r="S53" s="64"/>
      <c r="T53" s="64"/>
      <c r="U53" s="64"/>
      <c r="V53" s="64"/>
      <c r="W53" s="64"/>
      <c r="X53" s="64"/>
      <c r="Y53" s="64"/>
      <c r="Z53" s="64"/>
      <c r="AA53" s="64"/>
      <c r="AB53" s="169"/>
      <c r="AC53" s="169"/>
    </row>
    <row r="54" spans="1:29" ht="15" customHeight="1" x14ac:dyDescent="0.45">
      <c r="B54" s="44" t="s">
        <v>23</v>
      </c>
      <c r="C54" s="4" t="s">
        <v>2</v>
      </c>
      <c r="D54" s="6" t="str">
        <f>+IFERROR((D30/#REF!-1)*100,"")</f>
        <v/>
      </c>
      <c r="E54" s="6">
        <f t="shared" ref="E54:Y54" si="31">+IFERROR((E30/D30-1)*100,"")</f>
        <v>2.3722254216490768</v>
      </c>
      <c r="F54" s="6">
        <f t="shared" si="31"/>
        <v>2.9261976105133369</v>
      </c>
      <c r="G54" s="6">
        <f t="shared" si="31"/>
        <v>5.4983925408061296</v>
      </c>
      <c r="H54" s="6">
        <f t="shared" si="31"/>
        <v>4.4090860895846573</v>
      </c>
      <c r="I54" s="6">
        <f t="shared" si="31"/>
        <v>6.9887096559312578</v>
      </c>
      <c r="J54" s="6">
        <f t="shared" si="31"/>
        <v>5.9962215556926601</v>
      </c>
      <c r="K54" s="6">
        <f t="shared" si="31"/>
        <v>5.6558515245213936</v>
      </c>
      <c r="L54" s="6">
        <f t="shared" si="31"/>
        <v>2.4515422376338192</v>
      </c>
      <c r="M54" s="6">
        <f t="shared" si="31"/>
        <v>5.5134198217690944</v>
      </c>
      <c r="N54" s="6">
        <f t="shared" si="31"/>
        <v>1.867017768774093</v>
      </c>
      <c r="O54" s="6">
        <f t="shared" si="31"/>
        <v>5.230120641978564</v>
      </c>
      <c r="P54" s="6">
        <f t="shared" si="31"/>
        <v>6.0183891019653046</v>
      </c>
      <c r="Q54" s="6">
        <f t="shared" si="31"/>
        <v>9.0222580315149958</v>
      </c>
      <c r="R54" s="6">
        <f t="shared" si="31"/>
        <v>6.2794983937642046</v>
      </c>
      <c r="S54" s="6">
        <f t="shared" si="31"/>
        <v>2.1371200443476956</v>
      </c>
      <c r="T54" s="6">
        <f t="shared" si="31"/>
        <v>5.1572578847360884</v>
      </c>
      <c r="U54" s="6">
        <f t="shared" si="31"/>
        <v>5.4145211602258492</v>
      </c>
      <c r="V54" s="6">
        <f t="shared" si="31"/>
        <v>5.4370218739556941</v>
      </c>
      <c r="W54" s="6">
        <f t="shared" si="31"/>
        <v>3.5397294568936477</v>
      </c>
      <c r="X54" s="6">
        <f t="shared" si="31"/>
        <v>5.4414715329587082</v>
      </c>
      <c r="Y54" s="6">
        <f t="shared" si="31"/>
        <v>-0.84244469674583655</v>
      </c>
      <c r="Z54" s="6">
        <f t="shared" ref="Z54:AA54" si="32">+IFERROR((Z30/Y30-1)*100,"")</f>
        <v>7.389815951536427</v>
      </c>
      <c r="AA54" s="6">
        <f t="shared" si="32"/>
        <v>4.8468420169147652</v>
      </c>
      <c r="AB54" s="187">
        <f t="shared" ref="AB54:AC54" si="33">+IFERROR((AB30/AA30-1)*100,"")</f>
        <v>3.3467783295834552</v>
      </c>
      <c r="AC54" s="187">
        <f t="shared" si="33"/>
        <v>9.023039436439074</v>
      </c>
    </row>
    <row r="55" spans="1:29" ht="15" customHeight="1" x14ac:dyDescent="0.45">
      <c r="B55" s="44" t="s">
        <v>24</v>
      </c>
      <c r="C55" s="1" t="s">
        <v>3</v>
      </c>
      <c r="D55" s="3" t="str">
        <f>+IFERROR((D31/#REF!-1)*100,"")</f>
        <v/>
      </c>
      <c r="E55" s="3">
        <f t="shared" ref="E55:Y55" si="34">+IFERROR((E31/D31-1)*100,"")</f>
        <v>0.36193050394748294</v>
      </c>
      <c r="F55" s="3">
        <f t="shared" si="34"/>
        <v>1.0484159774722723</v>
      </c>
      <c r="G55" s="3">
        <f t="shared" si="34"/>
        <v>5.0616999419128783</v>
      </c>
      <c r="H55" s="3">
        <f t="shared" si="34"/>
        <v>4.8821317885909599</v>
      </c>
      <c r="I55" s="3">
        <f t="shared" si="34"/>
        <v>6.571764019450943</v>
      </c>
      <c r="J55" s="3">
        <f t="shared" si="34"/>
        <v>5.5118660601113811</v>
      </c>
      <c r="K55" s="3">
        <f t="shared" si="34"/>
        <v>4.2413801740899704</v>
      </c>
      <c r="L55" s="3">
        <f t="shared" si="34"/>
        <v>1.5246002740968434</v>
      </c>
      <c r="M55" s="3">
        <f t="shared" si="34"/>
        <v>7.2042927686526204</v>
      </c>
      <c r="N55" s="3">
        <f t="shared" si="34"/>
        <v>0.86783605504281436</v>
      </c>
      <c r="O55" s="3">
        <f t="shared" si="34"/>
        <v>5.2382752741251704</v>
      </c>
      <c r="P55" s="3">
        <f t="shared" si="34"/>
        <v>5.9606920223212567</v>
      </c>
      <c r="Q55" s="3">
        <f t="shared" si="34"/>
        <v>9.2349567684358433</v>
      </c>
      <c r="R55" s="3">
        <f t="shared" si="34"/>
        <v>6.1774793050166643</v>
      </c>
      <c r="S55" s="3">
        <f t="shared" si="34"/>
        <v>1.0096716424343954</v>
      </c>
      <c r="T55" s="3">
        <f t="shared" si="34"/>
        <v>3.4400299218240393</v>
      </c>
      <c r="U55" s="3">
        <f t="shared" si="34"/>
        <v>4.050474589635944</v>
      </c>
      <c r="V55" s="3">
        <f t="shared" si="34"/>
        <v>3.6564949210117215</v>
      </c>
      <c r="W55" s="3">
        <f t="shared" si="34"/>
        <v>2.4813300478746525</v>
      </c>
      <c r="X55" s="3">
        <f t="shared" si="34"/>
        <v>3.6603761285486147</v>
      </c>
      <c r="Y55" s="3">
        <f t="shared" si="34"/>
        <v>2.2212115027435697</v>
      </c>
      <c r="Z55" s="6">
        <f t="shared" ref="Z55:AA69" si="35">+IFERROR((Z31/Y31-1)*100,"")</f>
        <v>3.4356331237701987</v>
      </c>
      <c r="AA55" s="6">
        <f t="shared" si="35"/>
        <v>4.3609837946287255</v>
      </c>
      <c r="AB55" s="187">
        <f t="shared" ref="AB55:AC69" si="36">+IFERROR((AB31/AA31-1)*100,"")</f>
        <v>2.829104098559454</v>
      </c>
      <c r="AC55" s="187">
        <f t="shared" si="36"/>
        <v>9.9929602731394507</v>
      </c>
    </row>
    <row r="56" spans="1:29" ht="15" customHeight="1" x14ac:dyDescent="0.45">
      <c r="B56" s="44" t="s">
        <v>25</v>
      </c>
      <c r="C56" s="1" t="s">
        <v>4</v>
      </c>
      <c r="D56" s="3" t="str">
        <f>+IFERROR((D32/#REF!-1)*100,"")</f>
        <v/>
      </c>
      <c r="E56" s="3">
        <f t="shared" ref="E56:Y56" si="37">+IFERROR((E32/D32-1)*100,"")</f>
        <v>16.311929889777655</v>
      </c>
      <c r="F56" s="3">
        <f t="shared" si="37"/>
        <v>13.415273989078047</v>
      </c>
      <c r="G56" s="3">
        <f t="shared" si="37"/>
        <v>6.3884062101237094</v>
      </c>
      <c r="H56" s="3">
        <f t="shared" si="37"/>
        <v>0.19467599660074608</v>
      </c>
      <c r="I56" s="3">
        <f t="shared" si="37"/>
        <v>9.4430217037370987</v>
      </c>
      <c r="J56" s="3">
        <f t="shared" si="37"/>
        <v>9.1179750999022868</v>
      </c>
      <c r="K56" s="3">
        <f t="shared" si="37"/>
        <v>14.022786079318816</v>
      </c>
      <c r="L56" s="3">
        <f t="shared" si="37"/>
        <v>6.8088611758244877</v>
      </c>
      <c r="M56" s="3">
        <f t="shared" si="37"/>
        <v>-2.5918082680500776</v>
      </c>
      <c r="N56" s="3">
        <f t="shared" si="37"/>
        <v>6.4477374845315572</v>
      </c>
      <c r="O56" s="3">
        <f t="shared" si="37"/>
        <v>4.2981072536666165</v>
      </c>
      <c r="P56" s="3">
        <f t="shared" si="37"/>
        <v>7.7670757803789625</v>
      </c>
      <c r="Q56" s="3">
        <f t="shared" si="37"/>
        <v>6.9118488839193803</v>
      </c>
      <c r="R56" s="3">
        <f t="shared" si="37"/>
        <v>6.041942309097359</v>
      </c>
      <c r="S56" s="3">
        <f t="shared" si="37"/>
        <v>6.1591465982437255</v>
      </c>
      <c r="T56" s="3">
        <f t="shared" si="37"/>
        <v>11.816213050599877</v>
      </c>
      <c r="U56" s="3">
        <f t="shared" si="37"/>
        <v>10.623954352850884</v>
      </c>
      <c r="V56" s="3">
        <f t="shared" si="37"/>
        <v>13.336864786499781</v>
      </c>
      <c r="W56" s="3">
        <f t="shared" si="37"/>
        <v>7.9341069080113291</v>
      </c>
      <c r="X56" s="3">
        <f t="shared" si="37"/>
        <v>12.426001653429397</v>
      </c>
      <c r="Y56" s="3">
        <f t="shared" si="37"/>
        <v>-9.0495834294010873</v>
      </c>
      <c r="Z56" s="6">
        <f t="shared" si="35"/>
        <v>18.118627785641415</v>
      </c>
      <c r="AA56" s="6">
        <f t="shared" si="35"/>
        <v>5.5746764198145948</v>
      </c>
      <c r="AB56" s="187">
        <f t="shared" si="36"/>
        <v>5.1704287028987661</v>
      </c>
      <c r="AC56" s="187">
        <f t="shared" si="36"/>
        <v>7.434739286819525</v>
      </c>
    </row>
    <row r="57" spans="1:29" ht="15" customHeight="1" x14ac:dyDescent="0.45">
      <c r="B57" s="44" t="s">
        <v>26</v>
      </c>
      <c r="C57" s="1" t="s">
        <v>5</v>
      </c>
      <c r="D57" s="3" t="str">
        <f>+IFERROR((D33/#REF!-1)*100,"")</f>
        <v/>
      </c>
      <c r="E57" s="3">
        <f t="shared" ref="E57:Y57" si="38">+IFERROR((E33/D33-1)*100,"")</f>
        <v>4.5380815443264444</v>
      </c>
      <c r="F57" s="3">
        <f t="shared" si="38"/>
        <v>7.6877683103535155</v>
      </c>
      <c r="G57" s="3">
        <f t="shared" si="38"/>
        <v>13.481489579110995</v>
      </c>
      <c r="H57" s="3">
        <f t="shared" si="38"/>
        <v>11.643694116660775</v>
      </c>
      <c r="I57" s="3">
        <f t="shared" si="38"/>
        <v>6.9396532598187122</v>
      </c>
      <c r="J57" s="3">
        <f t="shared" si="38"/>
        <v>4.3934970174622334</v>
      </c>
      <c r="K57" s="3">
        <f t="shared" si="38"/>
        <v>4.9093039633687718</v>
      </c>
      <c r="L57" s="3">
        <f t="shared" si="38"/>
        <v>4.6083843139995029</v>
      </c>
      <c r="M57" s="3">
        <f t="shared" si="38"/>
        <v>8.1651324864711263</v>
      </c>
      <c r="N57" s="3">
        <f t="shared" si="38"/>
        <v>4.7194710160376907</v>
      </c>
      <c r="O57" s="3">
        <f t="shared" si="38"/>
        <v>9.472057873448847</v>
      </c>
      <c r="P57" s="3">
        <f t="shared" si="38"/>
        <v>-0.52914294761519098</v>
      </c>
      <c r="Q57" s="3">
        <f t="shared" si="38"/>
        <v>14.572622400675804</v>
      </c>
      <c r="R57" s="3">
        <f t="shared" si="38"/>
        <v>9.5982859761938109</v>
      </c>
      <c r="S57" s="3">
        <f t="shared" si="38"/>
        <v>7.6308718292491529</v>
      </c>
      <c r="T57" s="3">
        <f t="shared" si="38"/>
        <v>8.4664924295242869</v>
      </c>
      <c r="U57" s="3">
        <f t="shared" si="38"/>
        <v>7.8744402056725837</v>
      </c>
      <c r="V57" s="3">
        <f t="shared" si="38"/>
        <v>1.56885551663144</v>
      </c>
      <c r="W57" s="3">
        <f t="shared" si="38"/>
        <v>0.43513435230901898</v>
      </c>
      <c r="X57" s="3">
        <f t="shared" si="38"/>
        <v>-0.4494226874621976</v>
      </c>
      <c r="Y57" s="3">
        <f t="shared" si="38"/>
        <v>-3.7863818258643378</v>
      </c>
      <c r="Z57" s="6">
        <f t="shared" si="35"/>
        <v>11.323071421120856</v>
      </c>
      <c r="AA57" s="6">
        <f t="shared" si="35"/>
        <v>8.8727610660589207</v>
      </c>
      <c r="AB57" s="187">
        <f t="shared" si="36"/>
        <v>1.6259111141562643</v>
      </c>
      <c r="AC57" s="187">
        <f t="shared" si="36"/>
        <v>1.064160711055151</v>
      </c>
    </row>
    <row r="58" spans="1:29" ht="15" customHeight="1" x14ac:dyDescent="0.45">
      <c r="B58" s="44" t="s">
        <v>27</v>
      </c>
      <c r="C58" s="4" t="s">
        <v>6</v>
      </c>
      <c r="D58" s="6" t="str">
        <f>+IFERROR((D34/#REF!-1)*100,"")</f>
        <v/>
      </c>
      <c r="E58" s="6">
        <f t="shared" ref="E58:Y58" si="39">+IFERROR((E34/D34-1)*100,"")</f>
        <v>-11.591191033855408</v>
      </c>
      <c r="F58" s="6">
        <f t="shared" si="39"/>
        <v>6.628528605016859</v>
      </c>
      <c r="G58" s="6">
        <f t="shared" si="39"/>
        <v>1.6643353118432902</v>
      </c>
      <c r="H58" s="6">
        <f t="shared" si="39"/>
        <v>19.58273015938008</v>
      </c>
      <c r="I58" s="6">
        <f t="shared" si="39"/>
        <v>5.029319549798239</v>
      </c>
      <c r="J58" s="6">
        <f t="shared" si="39"/>
        <v>25.893156639368129</v>
      </c>
      <c r="K58" s="6">
        <f t="shared" si="39"/>
        <v>-3.4004438035134199</v>
      </c>
      <c r="L58" s="6">
        <f t="shared" si="39"/>
        <v>12.161060771202092</v>
      </c>
      <c r="M58" s="6">
        <f t="shared" si="39"/>
        <v>20.729113266901855</v>
      </c>
      <c r="N58" s="6">
        <f t="shared" si="39"/>
        <v>4.7204029434589234</v>
      </c>
      <c r="O58" s="6">
        <f t="shared" si="39"/>
        <v>21.357429983140143</v>
      </c>
      <c r="P58" s="6">
        <f t="shared" si="39"/>
        <v>10.879255791073028</v>
      </c>
      <c r="Q58" s="6">
        <f t="shared" si="39"/>
        <v>21.285042625086859</v>
      </c>
      <c r="R58" s="6">
        <f t="shared" si="39"/>
        <v>-2.0485582945893199</v>
      </c>
      <c r="S58" s="6">
        <f t="shared" si="39"/>
        <v>-10.893066880358393</v>
      </c>
      <c r="T58" s="6">
        <f t="shared" si="39"/>
        <v>13.74057209056312</v>
      </c>
      <c r="U58" s="6">
        <f t="shared" si="39"/>
        <v>15.219817333905938</v>
      </c>
      <c r="V58" s="6">
        <f t="shared" si="39"/>
        <v>12.430265180423739</v>
      </c>
      <c r="W58" s="6">
        <f t="shared" si="39"/>
        <v>10.833903752370432</v>
      </c>
      <c r="X58" s="6">
        <f t="shared" si="39"/>
        <v>11.227485535862346</v>
      </c>
      <c r="Y58" s="6">
        <f t="shared" si="39"/>
        <v>-1.5161515397235426</v>
      </c>
      <c r="Z58" s="6">
        <f t="shared" si="35"/>
        <v>-6.2114476052965824</v>
      </c>
      <c r="AA58" s="6">
        <f t="shared" si="35"/>
        <v>13.720571766251899</v>
      </c>
      <c r="AB58" s="187">
        <f t="shared" si="36"/>
        <v>3.0653270590716986</v>
      </c>
      <c r="AC58" s="187">
        <f t="shared" si="36"/>
        <v>14.081584654158519</v>
      </c>
    </row>
    <row r="59" spans="1:29" ht="15" customHeight="1" x14ac:dyDescent="0.45">
      <c r="B59" s="44" t="s">
        <v>7</v>
      </c>
      <c r="C59" s="1" t="s">
        <v>28</v>
      </c>
      <c r="D59" s="3" t="str">
        <f>+IFERROR((D35/#REF!-1)*100,"")</f>
        <v/>
      </c>
      <c r="E59" s="3">
        <f t="shared" ref="E59:Y59" si="40">+IFERROR((E35/D35-1)*100,"")</f>
        <v>-1.5659532964071854</v>
      </c>
      <c r="F59" s="3">
        <f t="shared" si="40"/>
        <v>-3.0831502949238976</v>
      </c>
      <c r="G59" s="3">
        <f t="shared" si="40"/>
        <v>3.3484174426898106</v>
      </c>
      <c r="H59" s="3">
        <f t="shared" si="40"/>
        <v>11.924595627066203</v>
      </c>
      <c r="I59" s="3">
        <f t="shared" si="40"/>
        <v>13.558745858079678</v>
      </c>
      <c r="J59" s="3">
        <f t="shared" si="40"/>
        <v>10.725465236863197</v>
      </c>
      <c r="K59" s="3">
        <f t="shared" si="40"/>
        <v>8.4492251994698684</v>
      </c>
      <c r="L59" s="3">
        <f t="shared" si="40"/>
        <v>13.831880330816926</v>
      </c>
      <c r="M59" s="3">
        <f t="shared" si="40"/>
        <v>3.779553930518853</v>
      </c>
      <c r="N59" s="3">
        <f t="shared" si="40"/>
        <v>17.850601363827789</v>
      </c>
      <c r="O59" s="3">
        <f t="shared" si="40"/>
        <v>17.624553814399626</v>
      </c>
      <c r="P59" s="3">
        <f t="shared" si="40"/>
        <v>15.776082361182775</v>
      </c>
      <c r="Q59" s="3">
        <f t="shared" si="40"/>
        <v>14.170777946543467</v>
      </c>
      <c r="R59" s="3">
        <f t="shared" si="40"/>
        <v>8.2708354007868579</v>
      </c>
      <c r="S59" s="3">
        <f t="shared" si="40"/>
        <v>-12.909416306858557</v>
      </c>
      <c r="T59" s="3">
        <f t="shared" si="40"/>
        <v>16.022033423899053</v>
      </c>
      <c r="U59" s="3">
        <f t="shared" si="40"/>
        <v>13.343367624627911</v>
      </c>
      <c r="V59" s="3">
        <f t="shared" si="40"/>
        <v>8.9842037476886247</v>
      </c>
      <c r="W59" s="3">
        <f t="shared" si="40"/>
        <v>8.5760216996077396</v>
      </c>
      <c r="X59" s="3">
        <f t="shared" si="40"/>
        <v>14.941883150105294</v>
      </c>
      <c r="Y59" s="3">
        <f t="shared" si="40"/>
        <v>6.3764579979624925</v>
      </c>
      <c r="Z59" s="6">
        <f t="shared" si="35"/>
        <v>3.9170216923547496</v>
      </c>
      <c r="AA59" s="6">
        <f t="shared" si="35"/>
        <v>-1.1249764903119797</v>
      </c>
      <c r="AB59" s="187">
        <f t="shared" si="36"/>
        <v>4.4960060477175823</v>
      </c>
      <c r="AC59" s="187">
        <f t="shared" si="36"/>
        <v>9.7193977765325243</v>
      </c>
    </row>
    <row r="60" spans="1:29" ht="15" customHeight="1" x14ac:dyDescent="0.45">
      <c r="B60" s="44" t="s">
        <v>30</v>
      </c>
      <c r="C60" s="1" t="s">
        <v>29</v>
      </c>
      <c r="D60" s="3" t="str">
        <f>+IFERROR((D36/#REF!-1)*100,"")</f>
        <v/>
      </c>
      <c r="E60" s="3">
        <f t="shared" ref="E60:Y60" si="41">+IFERROR((E36/D36-1)*100,"")</f>
        <v>-846.56618261078654</v>
      </c>
      <c r="F60" s="3">
        <f t="shared" si="41"/>
        <v>-76.775347579520528</v>
      </c>
      <c r="G60" s="3">
        <f t="shared" si="41"/>
        <v>196.20109933355457</v>
      </c>
      <c r="H60" s="3">
        <f t="shared" si="41"/>
        <v>1130.7872715196902</v>
      </c>
      <c r="I60" s="3">
        <f t="shared" si="41"/>
        <v>-110.8313619207987</v>
      </c>
      <c r="J60" s="3">
        <f t="shared" si="41"/>
        <v>-2004.1330670762352</v>
      </c>
      <c r="K60" s="3">
        <f t="shared" si="41"/>
        <v>-89.457363138342444</v>
      </c>
      <c r="L60" s="3">
        <f t="shared" si="41"/>
        <v>-103.40323299477794</v>
      </c>
      <c r="M60" s="3">
        <f t="shared" si="41"/>
        <v>4562.3425800199857</v>
      </c>
      <c r="N60" s="3">
        <f t="shared" si="41"/>
        <v>-61.510780031068421</v>
      </c>
      <c r="O60" s="3">
        <f t="shared" si="41"/>
        <v>79.887991577731469</v>
      </c>
      <c r="P60" s="3">
        <f t="shared" si="41"/>
        <v>-41.880748534370895</v>
      </c>
      <c r="Q60" s="3">
        <f t="shared" si="41"/>
        <v>170.04175393142407</v>
      </c>
      <c r="R60" s="3">
        <f t="shared" si="41"/>
        <v>-93.574690941304297</v>
      </c>
      <c r="S60" s="3">
        <f t="shared" si="41"/>
        <v>197.38775321273496</v>
      </c>
      <c r="T60" s="3">
        <f t="shared" si="41"/>
        <v>-59.596937790464779</v>
      </c>
      <c r="U60" s="3">
        <f t="shared" si="41"/>
        <v>162.55830223880596</v>
      </c>
      <c r="V60" s="3">
        <f t="shared" si="41"/>
        <v>142.49104909510032</v>
      </c>
      <c r="W60" s="3">
        <f t="shared" si="41"/>
        <v>51.327359341881596</v>
      </c>
      <c r="X60" s="3">
        <f t="shared" si="41"/>
        <v>-36.345930505161263</v>
      </c>
      <c r="Y60" s="3">
        <f t="shared" si="41"/>
        <v>-166.97904464401927</v>
      </c>
      <c r="Z60" s="6">
        <f t="shared" si="35"/>
        <v>286.81744286124126</v>
      </c>
      <c r="AA60" s="6">
        <f t="shared" si="35"/>
        <v>-89.100104151375987</v>
      </c>
      <c r="AB60" s="187">
        <f t="shared" si="36"/>
        <v>248.73415764720636</v>
      </c>
      <c r="AC60" s="187">
        <f t="shared" si="36"/>
        <v>54.029001883882444</v>
      </c>
    </row>
    <row r="61" spans="1:29" ht="15" customHeight="1" x14ac:dyDescent="0.45">
      <c r="B61" s="44" t="s">
        <v>31</v>
      </c>
      <c r="C61" s="1" t="s">
        <v>32</v>
      </c>
      <c r="D61" s="3" t="str">
        <f>+IFERROR((D37/#REF!-1)*100,"")</f>
        <v/>
      </c>
      <c r="E61" s="3" t="str">
        <f t="shared" ref="E61:Y61" si="42">+IFERROR((E37/D37-1)*100,"")</f>
        <v/>
      </c>
      <c r="F61" s="3" t="str">
        <f t="shared" si="42"/>
        <v/>
      </c>
      <c r="G61" s="3" t="str">
        <f t="shared" si="42"/>
        <v/>
      </c>
      <c r="H61" s="3" t="str">
        <f t="shared" si="42"/>
        <v/>
      </c>
      <c r="I61" s="3" t="str">
        <f t="shared" si="42"/>
        <v/>
      </c>
      <c r="J61" s="3" t="str">
        <f t="shared" si="42"/>
        <v/>
      </c>
      <c r="K61" s="3" t="str">
        <f t="shared" si="42"/>
        <v/>
      </c>
      <c r="L61" s="3" t="str">
        <f t="shared" si="42"/>
        <v/>
      </c>
      <c r="M61" s="3" t="str">
        <f t="shared" si="42"/>
        <v/>
      </c>
      <c r="N61" s="3" t="str">
        <f t="shared" si="42"/>
        <v/>
      </c>
      <c r="O61" s="3" t="str">
        <f t="shared" si="42"/>
        <v/>
      </c>
      <c r="P61" s="3" t="str">
        <f t="shared" si="42"/>
        <v/>
      </c>
      <c r="Q61" s="3" t="str">
        <f t="shared" si="42"/>
        <v/>
      </c>
      <c r="R61" s="3" t="str">
        <f t="shared" si="42"/>
        <v/>
      </c>
      <c r="S61" s="3" t="str">
        <f t="shared" si="42"/>
        <v/>
      </c>
      <c r="T61" s="3" t="str">
        <f t="shared" si="42"/>
        <v/>
      </c>
      <c r="U61" s="3">
        <f t="shared" si="42"/>
        <v>1.4000000000000012</v>
      </c>
      <c r="V61" s="3">
        <f t="shared" si="42"/>
        <v>14.444444444444461</v>
      </c>
      <c r="W61" s="3">
        <f t="shared" si="42"/>
        <v>13.53568498769484</v>
      </c>
      <c r="X61" s="3">
        <f t="shared" si="42"/>
        <v>3.0898876404494402</v>
      </c>
      <c r="Y61" s="3">
        <f t="shared" si="42"/>
        <v>7.5516224188790559</v>
      </c>
      <c r="Z61" s="6">
        <f t="shared" si="35"/>
        <v>12.000000000000032</v>
      </c>
      <c r="AA61" s="6">
        <f t="shared" si="35"/>
        <v>-12.717852096090454</v>
      </c>
      <c r="AB61" s="187">
        <f t="shared" si="36"/>
        <v>-4.1152761059578218</v>
      </c>
      <c r="AC61" s="187">
        <f t="shared" si="36"/>
        <v>-6.6613381477509392E-14</v>
      </c>
    </row>
    <row r="62" spans="1:29" ht="15" customHeight="1" x14ac:dyDescent="0.45">
      <c r="B62" s="44" t="s">
        <v>33</v>
      </c>
      <c r="C62" s="4" t="s">
        <v>35</v>
      </c>
      <c r="D62" s="6" t="str">
        <f>+IFERROR((D38/#REF!-1)*100,"")</f>
        <v/>
      </c>
      <c r="E62" s="6">
        <f t="shared" ref="E62:Y62" si="43">+IFERROR((E38/D38-1)*100,"")</f>
        <v>-11.540534417575476</v>
      </c>
      <c r="F62" s="6">
        <f t="shared" si="43"/>
        <v>-19.794745292612227</v>
      </c>
      <c r="G62" s="6">
        <f t="shared" si="43"/>
        <v>14.336445040753798</v>
      </c>
      <c r="H62" s="6">
        <f t="shared" si="43"/>
        <v>-9.2136598153006339</v>
      </c>
      <c r="I62" s="6">
        <f t="shared" si="43"/>
        <v>28.386507635756697</v>
      </c>
      <c r="J62" s="6">
        <f t="shared" si="43"/>
        <v>9.5904383977767118</v>
      </c>
      <c r="K62" s="6">
        <f t="shared" si="43"/>
        <v>-17.252599541722958</v>
      </c>
      <c r="L62" s="6">
        <f t="shared" si="43"/>
        <v>-0.60334269672324137</v>
      </c>
      <c r="M62" s="6">
        <f t="shared" si="43"/>
        <v>33.355449312787044</v>
      </c>
      <c r="N62" s="6">
        <f t="shared" si="43"/>
        <v>-17.255455484470815</v>
      </c>
      <c r="O62" s="6">
        <f t="shared" si="43"/>
        <v>-16.874433279164023</v>
      </c>
      <c r="P62" s="6">
        <f t="shared" si="43"/>
        <v>7.1256508131730234</v>
      </c>
      <c r="Q62" s="6">
        <f t="shared" si="43"/>
        <v>102.30153208614725</v>
      </c>
      <c r="R62" s="6">
        <f t="shared" si="43"/>
        <v>-5.3009576685537514</v>
      </c>
      <c r="S62" s="6">
        <f t="shared" si="43"/>
        <v>-53.110045979912456</v>
      </c>
      <c r="T62" s="6">
        <f t="shared" si="43"/>
        <v>73.66062035707759</v>
      </c>
      <c r="U62" s="6">
        <f t="shared" si="43"/>
        <v>25.191223874389056</v>
      </c>
      <c r="V62" s="6">
        <f t="shared" si="43"/>
        <v>14.969208459270567</v>
      </c>
      <c r="W62" s="6">
        <f t="shared" si="43"/>
        <v>-11.181211575826078</v>
      </c>
      <c r="X62" s="6">
        <f t="shared" si="43"/>
        <v>15.610348834329724</v>
      </c>
      <c r="Y62" s="6">
        <f t="shared" si="43"/>
        <v>-32.677181346642868</v>
      </c>
      <c r="Z62" s="6">
        <f t="shared" si="35"/>
        <v>-25.092271546617482</v>
      </c>
      <c r="AA62" s="6">
        <f t="shared" si="35"/>
        <v>125.42164118672474</v>
      </c>
      <c r="AB62" s="187">
        <f t="shared" si="36"/>
        <v>-61.308115970363566</v>
      </c>
      <c r="AC62" s="187">
        <f t="shared" si="36"/>
        <v>109.24217228487372</v>
      </c>
    </row>
    <row r="63" spans="1:29" ht="15" customHeight="1" x14ac:dyDescent="0.45">
      <c r="B63" s="44" t="s">
        <v>34</v>
      </c>
      <c r="C63" s="1" t="s">
        <v>8</v>
      </c>
      <c r="D63" s="3" t="str">
        <f>+IFERROR((D39/#REF!-1)*100,"")</f>
        <v/>
      </c>
      <c r="E63" s="3">
        <f t="shared" ref="E63:Y63" si="44">+IFERROR((E39/D39-1)*100,"")</f>
        <v>4.1702646051062775</v>
      </c>
      <c r="F63" s="3">
        <f t="shared" si="44"/>
        <v>-1.4077820577580002</v>
      </c>
      <c r="G63" s="3">
        <f t="shared" si="44"/>
        <v>-1.8783883218714603</v>
      </c>
      <c r="H63" s="3">
        <f t="shared" si="44"/>
        <v>8.7736190180955695</v>
      </c>
      <c r="I63" s="3">
        <f t="shared" si="44"/>
        <v>15.559183495224161</v>
      </c>
      <c r="J63" s="3">
        <f t="shared" si="44"/>
        <v>6.5403888863942106</v>
      </c>
      <c r="K63" s="3">
        <f t="shared" si="44"/>
        <v>19.780055333609205</v>
      </c>
      <c r="L63" s="3">
        <f t="shared" si="44"/>
        <v>7.0799388071501435</v>
      </c>
      <c r="M63" s="3">
        <f t="shared" si="44"/>
        <v>8.2550646658136273</v>
      </c>
      <c r="N63" s="3">
        <f t="shared" si="44"/>
        <v>33.50104940539034</v>
      </c>
      <c r="O63" s="3">
        <f t="shared" si="44"/>
        <v>43.173525745654274</v>
      </c>
      <c r="P63" s="3">
        <f t="shared" si="44"/>
        <v>23.510727668642151</v>
      </c>
      <c r="Q63" s="3">
        <f t="shared" si="44"/>
        <v>0.19762029069034792</v>
      </c>
      <c r="R63" s="3">
        <f t="shared" si="44"/>
        <v>19.452334394649974</v>
      </c>
      <c r="S63" s="3">
        <f t="shared" si="44"/>
        <v>6.562405149610151</v>
      </c>
      <c r="T63" s="3">
        <f t="shared" si="44"/>
        <v>1.5493555166527395</v>
      </c>
      <c r="U63" s="3">
        <f t="shared" si="44"/>
        <v>2.6164766022873431</v>
      </c>
      <c r="V63" s="3">
        <f t="shared" si="44"/>
        <v>8.5451061193612574</v>
      </c>
      <c r="W63" s="3">
        <f t="shared" si="44"/>
        <v>15.197706842459402</v>
      </c>
      <c r="X63" s="3">
        <f t="shared" si="44"/>
        <v>0.13953298817277471</v>
      </c>
      <c r="Y63" s="3">
        <f t="shared" si="44"/>
        <v>11.895677864656285</v>
      </c>
      <c r="Z63" s="6">
        <f t="shared" si="35"/>
        <v>13.393375182489864</v>
      </c>
      <c r="AA63" s="6">
        <f t="shared" si="35"/>
        <v>-7.0333889387625526</v>
      </c>
      <c r="AB63" s="187">
        <f t="shared" si="36"/>
        <v>-3.7741839077171768</v>
      </c>
      <c r="AC63" s="187">
        <f t="shared" si="36"/>
        <v>-4.2203694902579691</v>
      </c>
    </row>
    <row r="64" spans="1:29" ht="15" customHeight="1" x14ac:dyDescent="0.45">
      <c r="B64" s="44" t="s">
        <v>36</v>
      </c>
      <c r="C64" s="1" t="s">
        <v>9</v>
      </c>
      <c r="D64" s="11" t="str">
        <f>+IFERROR((D40/#REF!-1)*100,"")</f>
        <v/>
      </c>
      <c r="E64" s="11">
        <f t="shared" ref="E64:Y64" si="45">+IFERROR((E40/D40-1)*100,"")</f>
        <v>3.789974687096942</v>
      </c>
      <c r="F64" s="11">
        <f t="shared" si="45"/>
        <v>-3.3784165476314909</v>
      </c>
      <c r="G64" s="11">
        <f t="shared" si="45"/>
        <v>-5.8390635570611309</v>
      </c>
      <c r="H64" s="11">
        <f t="shared" si="45"/>
        <v>14.339361167565933</v>
      </c>
      <c r="I64" s="11">
        <f t="shared" si="45"/>
        <v>14.101080794837561</v>
      </c>
      <c r="J64" s="11">
        <f t="shared" si="45"/>
        <v>6.8550252345405127</v>
      </c>
      <c r="K64" s="11">
        <f t="shared" si="45"/>
        <v>20.758052057340958</v>
      </c>
      <c r="L64" s="11">
        <f t="shared" si="45"/>
        <v>7.0800785532459054</v>
      </c>
      <c r="M64" s="11">
        <f t="shared" si="45"/>
        <v>5.8413745774046566</v>
      </c>
      <c r="N64" s="11">
        <f t="shared" si="45"/>
        <v>33.80885003383127</v>
      </c>
      <c r="O64" s="11">
        <f t="shared" si="45"/>
        <v>40.663582844216336</v>
      </c>
      <c r="P64" s="11">
        <f t="shared" si="45"/>
        <v>20.622490598676801</v>
      </c>
      <c r="Q64" s="11">
        <f t="shared" si="45"/>
        <v>2.7777886059495049</v>
      </c>
      <c r="R64" s="11">
        <f t="shared" si="45"/>
        <v>19.711831944331394</v>
      </c>
      <c r="S64" s="11">
        <f t="shared" si="45"/>
        <v>9.8019509480272937</v>
      </c>
      <c r="T64" s="11">
        <f t="shared" si="45"/>
        <v>1.2206921085186506</v>
      </c>
      <c r="U64" s="11">
        <f t="shared" si="45"/>
        <v>1.840005376738274</v>
      </c>
      <c r="V64" s="11">
        <f t="shared" si="45"/>
        <v>9.2767227802311947</v>
      </c>
      <c r="W64" s="11">
        <f t="shared" si="45"/>
        <v>17.196527279772432</v>
      </c>
      <c r="X64" s="11">
        <f t="shared" si="45"/>
        <v>-1.711026030388807</v>
      </c>
      <c r="Y64" s="11">
        <f t="shared" si="45"/>
        <v>13.358745951689066</v>
      </c>
      <c r="Z64" s="6">
        <f t="shared" si="35"/>
        <v>13.961195492796129</v>
      </c>
      <c r="AA64" s="6">
        <f t="shared" si="35"/>
        <v>-8.36190806242052</v>
      </c>
      <c r="AB64" s="187">
        <f t="shared" si="36"/>
        <v>0.46158597589522898</v>
      </c>
      <c r="AC64" s="187">
        <f t="shared" si="36"/>
        <v>-4.4808150928322359</v>
      </c>
    </row>
    <row r="65" spans="1:29" ht="15" customHeight="1" x14ac:dyDescent="0.45">
      <c r="B65" s="44" t="s">
        <v>37</v>
      </c>
      <c r="C65" s="1" t="s">
        <v>10</v>
      </c>
      <c r="D65" s="11" t="str">
        <f>+IFERROR((D41/#REF!-1)*100,"")</f>
        <v/>
      </c>
      <c r="E65" s="11">
        <f t="shared" ref="E65:Y65" si="46">+IFERROR((E41/D41-1)*100,"")</f>
        <v>7.4594825316843139</v>
      </c>
      <c r="F65" s="11">
        <f t="shared" si="46"/>
        <v>14.665796914719497</v>
      </c>
      <c r="G65" s="11">
        <f t="shared" si="46"/>
        <v>28.48808693407512</v>
      </c>
      <c r="H65" s="11">
        <f t="shared" si="46"/>
        <v>-24.264124133962049</v>
      </c>
      <c r="I65" s="11">
        <f t="shared" si="46"/>
        <v>29.2277404603287</v>
      </c>
      <c r="J65" s="11">
        <f t="shared" si="46"/>
        <v>3.7963094319646951</v>
      </c>
      <c r="K65" s="11">
        <f t="shared" si="46"/>
        <v>11.454942976340931</v>
      </c>
      <c r="L65" s="11">
        <f t="shared" si="46"/>
        <v>7.0786938017030954</v>
      </c>
      <c r="M65" s="11">
        <f t="shared" si="46"/>
        <v>28.069509787836601</v>
      </c>
      <c r="N65" s="11">
        <f t="shared" si="46"/>
        <v>31.330762522618262</v>
      </c>
      <c r="O65" s="11">
        <f t="shared" si="46"/>
        <v>62.735667073395796</v>
      </c>
      <c r="P65" s="11">
        <f t="shared" si="46"/>
        <v>47.954292682092792</v>
      </c>
      <c r="Q65" s="11">
        <f t="shared" si="46"/>
        <v>-21.270799753169399</v>
      </c>
      <c r="R65" s="11">
        <f t="shared" si="46"/>
        <v>17.22282332905387</v>
      </c>
      <c r="S65" s="11">
        <f t="shared" si="46"/>
        <v>-17.68374066133034</v>
      </c>
      <c r="T65" s="11">
        <f t="shared" si="46"/>
        <v>4.6083464567712173</v>
      </c>
      <c r="U65" s="11">
        <f t="shared" si="46"/>
        <v>9.3180967246916389</v>
      </c>
      <c r="V65" s="11">
        <f t="shared" si="46"/>
        <v>2.354974198967974</v>
      </c>
      <c r="W65" s="11">
        <f t="shared" si="46"/>
        <v>-3.1210271758762009</v>
      </c>
      <c r="X65" s="11">
        <f t="shared" si="46"/>
        <v>20.589436626566958</v>
      </c>
      <c r="Y65" s="11">
        <f t="shared" si="46"/>
        <v>-2.816147899051491</v>
      </c>
      <c r="Z65" s="6">
        <f t="shared" si="35"/>
        <v>5.9661496901180833</v>
      </c>
      <c r="AA65" s="6">
        <f t="shared" si="35"/>
        <v>10.930900010539712</v>
      </c>
      <c r="AB65" s="187">
        <f t="shared" si="36"/>
        <v>-27.347274001139777</v>
      </c>
      <c r="AC65" s="187">
        <f t="shared" si="36"/>
        <v>-1.6234968797780858</v>
      </c>
    </row>
    <row r="66" spans="1:29" ht="15" customHeight="1" x14ac:dyDescent="0.45">
      <c r="B66" s="44" t="s">
        <v>38</v>
      </c>
      <c r="C66" s="1" t="s">
        <v>11</v>
      </c>
      <c r="D66" s="3" t="str">
        <f>+IFERROR((D42/#REF!-1)*100,"")</f>
        <v/>
      </c>
      <c r="E66" s="3">
        <f t="shared" ref="E66:Y66" si="47">+IFERROR((E42/D42-1)*100,"")</f>
        <v>-4.2492209422866694</v>
      </c>
      <c r="F66" s="3">
        <f t="shared" si="47"/>
        <v>-10.51109107855812</v>
      </c>
      <c r="G66" s="3">
        <f t="shared" si="47"/>
        <v>5.316687534629394</v>
      </c>
      <c r="H66" s="3">
        <f t="shared" si="47"/>
        <v>0.108473746459814</v>
      </c>
      <c r="I66" s="3">
        <f t="shared" si="47"/>
        <v>21.163157592146376</v>
      </c>
      <c r="J66" s="3">
        <f t="shared" si="47"/>
        <v>7.9523272603700956</v>
      </c>
      <c r="K66" s="3">
        <f t="shared" si="47"/>
        <v>2.3766451965735458</v>
      </c>
      <c r="L66" s="3">
        <f t="shared" si="47"/>
        <v>4.1615058714500108</v>
      </c>
      <c r="M66" s="3">
        <f t="shared" si="47"/>
        <v>17.35310543840065</v>
      </c>
      <c r="N66" s="3">
        <f t="shared" si="47"/>
        <v>12.594835424453276</v>
      </c>
      <c r="O66" s="3">
        <f t="shared" si="47"/>
        <v>24.997336646338496</v>
      </c>
      <c r="P66" s="3">
        <f t="shared" si="47"/>
        <v>20.212452204022458</v>
      </c>
      <c r="Q66" s="3">
        <f t="shared" si="47"/>
        <v>18.513375872621761</v>
      </c>
      <c r="R66" s="3">
        <f t="shared" si="47"/>
        <v>11.872717991545079</v>
      </c>
      <c r="S66" s="3">
        <f t="shared" si="47"/>
        <v>-8.9047177324844249</v>
      </c>
      <c r="T66" s="3">
        <f t="shared" si="47"/>
        <v>11.170410411876407</v>
      </c>
      <c r="U66" s="3">
        <f t="shared" si="47"/>
        <v>7.3214223021280223</v>
      </c>
      <c r="V66" s="3">
        <f t="shared" si="47"/>
        <v>10.106928475031518</v>
      </c>
      <c r="W66" s="3">
        <f t="shared" si="47"/>
        <v>8.5012810215733481</v>
      </c>
      <c r="X66" s="3">
        <f t="shared" si="47"/>
        <v>3.3544463461409713</v>
      </c>
      <c r="Y66" s="3">
        <f t="shared" si="47"/>
        <v>1.5348586234388284</v>
      </c>
      <c r="Z66" s="6">
        <f t="shared" si="35"/>
        <v>7.4618071701196387</v>
      </c>
      <c r="AA66" s="6">
        <f t="shared" si="35"/>
        <v>7.1968328483812627</v>
      </c>
      <c r="AB66" s="187">
        <f t="shared" si="36"/>
        <v>-1.9541768148448435</v>
      </c>
      <c r="AC66" s="187">
        <f t="shared" si="36"/>
        <v>13.208484655823627</v>
      </c>
    </row>
    <row r="67" spans="1:29" ht="15" customHeight="1" x14ac:dyDescent="0.45">
      <c r="B67" s="44" t="s">
        <v>39</v>
      </c>
      <c r="C67" s="1" t="s">
        <v>9</v>
      </c>
      <c r="D67" s="11" t="str">
        <f>+IFERROR((D43/#REF!-1)*100,"")</f>
        <v/>
      </c>
      <c r="E67" s="11">
        <f t="shared" ref="E67:Y67" si="48">+IFERROR((E43/D43-1)*100,"")</f>
        <v>-3.1304559377562269</v>
      </c>
      <c r="F67" s="11">
        <f t="shared" si="48"/>
        <v>-11.647903973509477</v>
      </c>
      <c r="G67" s="11">
        <f t="shared" si="48"/>
        <v>6.3396812677534609</v>
      </c>
      <c r="H67" s="11">
        <f t="shared" si="48"/>
        <v>-2.5156366167800148</v>
      </c>
      <c r="I67" s="11">
        <f t="shared" si="48"/>
        <v>21.658093893904919</v>
      </c>
      <c r="J67" s="11">
        <f t="shared" si="48"/>
        <v>8.3235822380188562</v>
      </c>
      <c r="K67" s="11">
        <f t="shared" si="48"/>
        <v>2.9643921711208554</v>
      </c>
      <c r="L67" s="11">
        <f t="shared" si="48"/>
        <v>4.1052123902325821</v>
      </c>
      <c r="M67" s="11">
        <f t="shared" si="48"/>
        <v>15.779802258070919</v>
      </c>
      <c r="N67" s="11">
        <f t="shared" si="48"/>
        <v>13.641109394875549</v>
      </c>
      <c r="O67" s="11">
        <f t="shared" si="48"/>
        <v>22.262572304740115</v>
      </c>
      <c r="P67" s="11">
        <f t="shared" si="48"/>
        <v>15.86562229409858</v>
      </c>
      <c r="Q67" s="11">
        <f t="shared" si="48"/>
        <v>22.665022476482164</v>
      </c>
      <c r="R67" s="11">
        <f t="shared" si="48"/>
        <v>13.063461789952369</v>
      </c>
      <c r="S67" s="11">
        <f t="shared" si="48"/>
        <v>-9.7548726346291517</v>
      </c>
      <c r="T67" s="11">
        <f t="shared" si="48"/>
        <v>10.770933072974188</v>
      </c>
      <c r="U67" s="11">
        <f t="shared" si="48"/>
        <v>6.7581066292884628</v>
      </c>
      <c r="V67" s="11">
        <f t="shared" si="48"/>
        <v>11.06732156496648</v>
      </c>
      <c r="W67" s="11">
        <f t="shared" si="48"/>
        <v>9.8134074078881639</v>
      </c>
      <c r="X67" s="11">
        <f t="shared" si="48"/>
        <v>2.4976950127582054</v>
      </c>
      <c r="Y67" s="11">
        <f t="shared" si="48"/>
        <v>1.7298218969545198</v>
      </c>
      <c r="Z67" s="6">
        <f t="shared" si="35"/>
        <v>7.5973165550512034</v>
      </c>
      <c r="AA67" s="6">
        <f t="shared" si="35"/>
        <v>6.8322514064103723</v>
      </c>
      <c r="AB67" s="187">
        <f t="shared" si="36"/>
        <v>4.1073050498136698</v>
      </c>
      <c r="AC67" s="187">
        <f t="shared" si="36"/>
        <v>14.750618090684764</v>
      </c>
    </row>
    <row r="68" spans="1:29" ht="15" customHeight="1" x14ac:dyDescent="0.45">
      <c r="B68" s="44" t="s">
        <v>40</v>
      </c>
      <c r="C68" s="1" t="s">
        <v>10</v>
      </c>
      <c r="D68" s="11" t="str">
        <f>+IFERROR((D44/#REF!-1)*100,"")</f>
        <v/>
      </c>
      <c r="E68" s="11">
        <f t="shared" ref="E68:Y68" si="49">+IFERROR((E44/D44-1)*100,"")</f>
        <v>-18.725032832565557</v>
      </c>
      <c r="F68" s="11">
        <f t="shared" si="49"/>
        <v>7.143751314175173</v>
      </c>
      <c r="G68" s="11">
        <f t="shared" si="49"/>
        <v>-7.9157721117497744</v>
      </c>
      <c r="H68" s="11">
        <f t="shared" si="49"/>
        <v>38.484242088014774</v>
      </c>
      <c r="I68" s="11">
        <f t="shared" si="49"/>
        <v>16.099603707240817</v>
      </c>
      <c r="J68" s="11">
        <f t="shared" si="49"/>
        <v>4.073280468881757</v>
      </c>
      <c r="K68" s="11">
        <f t="shared" si="49"/>
        <v>-3.9313315069743782</v>
      </c>
      <c r="L68" s="11">
        <f t="shared" si="49"/>
        <v>4.8209762596425731</v>
      </c>
      <c r="M68" s="11">
        <f t="shared" si="49"/>
        <v>35.493088298596497</v>
      </c>
      <c r="N68" s="11">
        <f t="shared" si="49"/>
        <v>1.6079032957782902</v>
      </c>
      <c r="O68" s="11">
        <f t="shared" si="49"/>
        <v>55.833671618791229</v>
      </c>
      <c r="P68" s="11">
        <f t="shared" si="49"/>
        <v>58.029616248838465</v>
      </c>
      <c r="Q68" s="11">
        <f t="shared" si="49"/>
        <v>-10.799873630003876</v>
      </c>
      <c r="R68" s="11">
        <f t="shared" si="49"/>
        <v>3.1556483922815515</v>
      </c>
      <c r="S68" s="11">
        <f t="shared" si="49"/>
        <v>-2.1361806482448675</v>
      </c>
      <c r="T68" s="11">
        <f t="shared" si="49"/>
        <v>13.920197862814799</v>
      </c>
      <c r="U68" s="11">
        <f t="shared" si="49"/>
        <v>10.871188865188518</v>
      </c>
      <c r="V68" s="11">
        <f t="shared" si="49"/>
        <v>4.545124518986432</v>
      </c>
      <c r="W68" s="11">
        <f t="shared" si="49"/>
        <v>0.45528834928787454</v>
      </c>
      <c r="X68" s="11">
        <f t="shared" si="49"/>
        <v>8.9919839414708935</v>
      </c>
      <c r="Y68" s="11">
        <f t="shared" si="49"/>
        <v>0.35497055166231473</v>
      </c>
      <c r="Z68" s="6">
        <f t="shared" si="35"/>
        <v>6.5638002415932872</v>
      </c>
      <c r="AA68" s="6">
        <f t="shared" si="35"/>
        <v>9.6551113535916286</v>
      </c>
      <c r="AB68" s="187">
        <f t="shared" si="36"/>
        <v>-28.559138261410755</v>
      </c>
      <c r="AC68" s="187">
        <f t="shared" si="36"/>
        <v>1.4261694420516502</v>
      </c>
    </row>
    <row r="69" spans="1:29" ht="15" customHeight="1" thickBot="1" x14ac:dyDescent="0.5">
      <c r="B69" s="95" t="s">
        <v>21</v>
      </c>
      <c r="C69" s="100" t="s">
        <v>12</v>
      </c>
      <c r="D69" s="102" t="str">
        <f>+IFERROR((D45/#REF!-1)*100,"")</f>
        <v/>
      </c>
      <c r="E69" s="102">
        <f t="shared" ref="E69:Y69" si="50">+IFERROR((E45/D45-1)*100,"")</f>
        <v>1.8884738883941043</v>
      </c>
      <c r="F69" s="102">
        <f t="shared" si="50"/>
        <v>6.6134057468442808</v>
      </c>
      <c r="G69" s="102">
        <f t="shared" si="50"/>
        <v>4.3529638275854099</v>
      </c>
      <c r="H69" s="102">
        <f t="shared" si="50"/>
        <v>7.8024938905946417</v>
      </c>
      <c r="I69" s="102">
        <f t="shared" si="50"/>
        <v>4.4784521359265472</v>
      </c>
      <c r="J69" s="102">
        <f t="shared" si="50"/>
        <v>8.6618732280362423</v>
      </c>
      <c r="K69" s="102">
        <f t="shared" si="50"/>
        <v>6.2531646887542758</v>
      </c>
      <c r="L69" s="102">
        <f t="shared" si="50"/>
        <v>4.1113790163453734</v>
      </c>
      <c r="M69" s="102">
        <f t="shared" si="50"/>
        <v>5.7999917417662861</v>
      </c>
      <c r="N69" s="102">
        <f t="shared" si="50"/>
        <v>2.9619508592521049</v>
      </c>
      <c r="O69" s="102">
        <f t="shared" si="50"/>
        <v>8.4462815773026279</v>
      </c>
      <c r="P69" s="102">
        <f t="shared" si="50"/>
        <v>6.6225626126652282</v>
      </c>
      <c r="Q69" s="102">
        <f t="shared" si="50"/>
        <v>6.4526723793466134</v>
      </c>
      <c r="R69" s="102">
        <f t="shared" si="50"/>
        <v>5.792584844415094</v>
      </c>
      <c r="S69" s="102">
        <f t="shared" si="50"/>
        <v>4.3268456147286694</v>
      </c>
      <c r="T69" s="102">
        <f t="shared" si="50"/>
        <v>3.9212287941857715</v>
      </c>
      <c r="U69" s="102">
        <f t="shared" si="50"/>
        <v>5.9579767075402357</v>
      </c>
      <c r="V69" s="102">
        <f t="shared" si="50"/>
        <v>6.2034894110193806</v>
      </c>
      <c r="W69" s="102">
        <f t="shared" si="50"/>
        <v>6.6045690677388302</v>
      </c>
      <c r="X69" s="102">
        <f t="shared" si="50"/>
        <v>5.8892049597097262</v>
      </c>
      <c r="Y69" s="102">
        <f t="shared" si="50"/>
        <v>2.0107726349777977</v>
      </c>
      <c r="Z69" s="6">
        <f t="shared" si="35"/>
        <v>6.9425249366121378</v>
      </c>
      <c r="AA69" s="6">
        <f t="shared" si="35"/>
        <v>1.6304587152267569</v>
      </c>
      <c r="AB69" s="187">
        <f t="shared" si="36"/>
        <v>2.9972041234545888</v>
      </c>
      <c r="AC69" s="187">
        <f t="shared" si="36"/>
        <v>4.7915573836801117</v>
      </c>
    </row>
    <row r="70" spans="1:29" ht="15" customHeight="1" thickTop="1" x14ac:dyDescent="0.45">
      <c r="B70" s="44"/>
      <c r="C70" s="1" t="s">
        <v>22</v>
      </c>
      <c r="D70" s="2"/>
      <c r="E70" s="2"/>
      <c r="F70" s="2"/>
      <c r="G70" s="2"/>
      <c r="H70" s="2"/>
      <c r="I70" s="2"/>
      <c r="J70" s="2"/>
      <c r="K70" s="2"/>
      <c r="L70" s="2"/>
      <c r="M70" s="2"/>
      <c r="N70" s="2"/>
      <c r="O70" s="2"/>
      <c r="P70" s="2"/>
      <c r="Q70" s="2"/>
      <c r="R70" s="2"/>
      <c r="S70" s="2"/>
      <c r="T70" s="2"/>
      <c r="U70" s="2"/>
      <c r="V70" s="2"/>
      <c r="W70" s="2"/>
      <c r="X70" s="2"/>
      <c r="Y70" s="2"/>
      <c r="Z70" s="2"/>
      <c r="AA70" s="2"/>
      <c r="AB70" s="171"/>
      <c r="AC70" s="171"/>
    </row>
    <row r="73" spans="1:29" ht="15" customHeight="1" x14ac:dyDescent="0.5">
      <c r="B73" s="64"/>
      <c r="C73" s="62" t="s">
        <v>324</v>
      </c>
      <c r="D73" s="64"/>
      <c r="E73" s="64"/>
      <c r="F73" s="64"/>
      <c r="G73" s="64"/>
      <c r="H73" s="64"/>
      <c r="I73" s="64"/>
      <c r="J73" s="64"/>
      <c r="K73" s="64"/>
      <c r="L73" s="64"/>
      <c r="M73" s="64"/>
      <c r="N73" s="64"/>
      <c r="O73" s="64"/>
      <c r="P73" s="64"/>
      <c r="Q73" s="64"/>
      <c r="R73" s="64"/>
      <c r="S73" s="64"/>
      <c r="T73" s="64"/>
      <c r="U73" s="64"/>
      <c r="V73" s="64"/>
      <c r="W73" s="64"/>
      <c r="X73" s="64"/>
      <c r="Y73" s="64"/>
      <c r="Z73" s="64"/>
      <c r="AA73" s="64"/>
      <c r="AB73" s="169"/>
      <c r="AC73" s="169"/>
    </row>
    <row r="74" spans="1:29" ht="15" customHeight="1" x14ac:dyDescent="0.5">
      <c r="B74" s="64"/>
      <c r="C74" s="62" t="s">
        <v>321</v>
      </c>
      <c r="D74" s="64"/>
      <c r="E74" s="64"/>
      <c r="F74" s="64"/>
      <c r="G74" s="64"/>
      <c r="H74" s="64"/>
      <c r="I74" s="64"/>
      <c r="J74" s="64"/>
      <c r="K74" s="64"/>
      <c r="L74" s="64"/>
      <c r="M74" s="64"/>
      <c r="N74" s="64"/>
      <c r="O74" s="64"/>
      <c r="P74" s="64"/>
      <c r="Q74" s="64"/>
      <c r="R74" s="64"/>
      <c r="S74" s="64"/>
      <c r="T74" s="64"/>
      <c r="U74" s="64"/>
      <c r="V74" s="64"/>
      <c r="W74" s="64"/>
      <c r="X74" s="64"/>
      <c r="Y74" s="64"/>
      <c r="Z74" s="64"/>
      <c r="AA74" s="64"/>
      <c r="AB74" s="169"/>
      <c r="AC74" s="169"/>
    </row>
    <row r="75" spans="1:29" ht="15" customHeight="1" thickBot="1" x14ac:dyDescent="0.55000000000000004">
      <c r="B75" s="94"/>
      <c r="C75" s="86" t="s">
        <v>444</v>
      </c>
      <c r="D75" s="99">
        <f>D$5</f>
        <v>1999</v>
      </c>
      <c r="E75" s="99">
        <f t="shared" ref="E75:AA75" si="51">+D75+1</f>
        <v>2000</v>
      </c>
      <c r="F75" s="99">
        <f t="shared" si="51"/>
        <v>2001</v>
      </c>
      <c r="G75" s="99">
        <f t="shared" si="51"/>
        <v>2002</v>
      </c>
      <c r="H75" s="99">
        <f t="shared" si="51"/>
        <v>2003</v>
      </c>
      <c r="I75" s="99">
        <f t="shared" si="51"/>
        <v>2004</v>
      </c>
      <c r="J75" s="99">
        <f t="shared" si="51"/>
        <v>2005</v>
      </c>
      <c r="K75" s="99">
        <f t="shared" si="51"/>
        <v>2006</v>
      </c>
      <c r="L75" s="99">
        <f t="shared" si="51"/>
        <v>2007</v>
      </c>
      <c r="M75" s="99">
        <f t="shared" si="51"/>
        <v>2008</v>
      </c>
      <c r="N75" s="99">
        <f t="shared" si="51"/>
        <v>2009</v>
      </c>
      <c r="O75" s="99">
        <f t="shared" si="51"/>
        <v>2010</v>
      </c>
      <c r="P75" s="99">
        <f t="shared" si="51"/>
        <v>2011</v>
      </c>
      <c r="Q75" s="99">
        <f t="shared" si="51"/>
        <v>2012</v>
      </c>
      <c r="R75" s="99">
        <f t="shared" si="51"/>
        <v>2013</v>
      </c>
      <c r="S75" s="99">
        <f t="shared" si="51"/>
        <v>2014</v>
      </c>
      <c r="T75" s="99">
        <f t="shared" si="51"/>
        <v>2015</v>
      </c>
      <c r="U75" s="99">
        <f t="shared" si="51"/>
        <v>2016</v>
      </c>
      <c r="V75" s="99">
        <f t="shared" si="51"/>
        <v>2017</v>
      </c>
      <c r="W75" s="99">
        <f t="shared" si="51"/>
        <v>2018</v>
      </c>
      <c r="X75" s="99">
        <f t="shared" si="51"/>
        <v>2019</v>
      </c>
      <c r="Y75" s="99">
        <f t="shared" si="51"/>
        <v>2020</v>
      </c>
      <c r="Z75" s="99">
        <f t="shared" si="51"/>
        <v>2021</v>
      </c>
      <c r="AA75" s="99">
        <f t="shared" si="51"/>
        <v>2022</v>
      </c>
      <c r="AB75" s="170">
        <f>AB5</f>
        <v>2023</v>
      </c>
      <c r="AC75" s="170">
        <f>AC5</f>
        <v>2024</v>
      </c>
    </row>
    <row r="76" spans="1:29" ht="15" customHeight="1" thickTop="1" x14ac:dyDescent="0.5">
      <c r="A76" s="68"/>
      <c r="B76" s="96" t="s">
        <v>0</v>
      </c>
      <c r="C76" s="67" t="s">
        <v>1</v>
      </c>
      <c r="D76" s="64"/>
      <c r="E76" s="64"/>
      <c r="F76" s="64"/>
      <c r="G76" s="64"/>
      <c r="H76" s="64"/>
      <c r="I76" s="64"/>
      <c r="J76" s="64"/>
      <c r="K76" s="64"/>
      <c r="L76" s="64"/>
      <c r="M76" s="64"/>
      <c r="N76" s="64"/>
      <c r="O76" s="64"/>
      <c r="P76" s="64"/>
      <c r="Q76" s="64"/>
      <c r="R76" s="64"/>
      <c r="S76" s="64"/>
      <c r="T76" s="64"/>
      <c r="U76" s="64"/>
      <c r="V76" s="64"/>
      <c r="W76" s="64"/>
      <c r="X76" s="64"/>
      <c r="Y76" s="64"/>
      <c r="Z76" s="64"/>
      <c r="AA76" s="64"/>
      <c r="AB76" s="169"/>
      <c r="AC76" s="169"/>
    </row>
    <row r="77" spans="1:29" ht="15" customHeight="1" x14ac:dyDescent="0.45">
      <c r="B77" s="44" t="s">
        <v>23</v>
      </c>
      <c r="C77" s="4" t="s">
        <v>2</v>
      </c>
      <c r="D77" s="6">
        <f t="shared" ref="D77:Y77" si="52">+IFERROR((D7/D30)*100,"")</f>
        <v>73.397328873819575</v>
      </c>
      <c r="E77" s="6">
        <f t="shared" si="52"/>
        <v>73.60550697331584</v>
      </c>
      <c r="F77" s="6">
        <f t="shared" si="52"/>
        <v>77.075307060039464</v>
      </c>
      <c r="G77" s="6">
        <f t="shared" si="52"/>
        <v>78.652338811831541</v>
      </c>
      <c r="H77" s="6">
        <f t="shared" si="52"/>
        <v>79.400248039906472</v>
      </c>
      <c r="I77" s="6">
        <f t="shared" si="52"/>
        <v>79.000613176090752</v>
      </c>
      <c r="J77" s="6">
        <f t="shared" si="52"/>
        <v>82.92513874653099</v>
      </c>
      <c r="K77" s="6">
        <f t="shared" si="52"/>
        <v>82.963349193772544</v>
      </c>
      <c r="L77" s="6">
        <f t="shared" si="52"/>
        <v>84.417994849578918</v>
      </c>
      <c r="M77" s="6">
        <f t="shared" si="52"/>
        <v>91.936168375848453</v>
      </c>
      <c r="N77" s="6">
        <f t="shared" si="52"/>
        <v>93.5190898405924</v>
      </c>
      <c r="O77" s="6">
        <f t="shared" si="52"/>
        <v>92.8180546789456</v>
      </c>
      <c r="P77" s="6">
        <f t="shared" si="52"/>
        <v>96.083932418673697</v>
      </c>
      <c r="Q77" s="6">
        <f t="shared" si="52"/>
        <v>99.769924449092557</v>
      </c>
      <c r="R77" s="6">
        <f t="shared" si="52"/>
        <v>100.44158579025849</v>
      </c>
      <c r="S77" s="6">
        <f t="shared" si="52"/>
        <v>101.39685783794437</v>
      </c>
      <c r="T77" s="6">
        <f t="shared" ref="T77" si="53">+IFERROR((T7/T30)*100,"")</f>
        <v>100</v>
      </c>
      <c r="U77" s="6">
        <f t="shared" si="52"/>
        <v>100.53746611378943</v>
      </c>
      <c r="V77" s="6">
        <f t="shared" si="52"/>
        <v>101.54201319811543</v>
      </c>
      <c r="W77" s="6">
        <f t="shared" si="52"/>
        <v>103.66062788825181</v>
      </c>
      <c r="X77" s="6">
        <f t="shared" si="52"/>
        <v>103.92204794265028</v>
      </c>
      <c r="Y77" s="6">
        <f t="shared" si="52"/>
        <v>110.89955123924207</v>
      </c>
      <c r="Z77" s="6">
        <f t="shared" ref="Z77" si="54">+IFERROR((Z7/Z30)*100,"")</f>
        <v>112.34977842656365</v>
      </c>
      <c r="AA77" s="6">
        <f t="shared" ref="AA77" si="55">+IFERROR((AA7/AA30)*100,"")</f>
        <v>121.95290668476079</v>
      </c>
      <c r="AB77" s="187">
        <f t="shared" ref="AB77:AC77" si="56">+IFERROR((AB7/AB30)*100,"")</f>
        <v>120.84489837405512</v>
      </c>
      <c r="AC77" s="187">
        <f t="shared" si="56"/>
        <v>122.29449895538738</v>
      </c>
    </row>
    <row r="78" spans="1:29" ht="15" customHeight="1" x14ac:dyDescent="0.45">
      <c r="B78" s="44" t="s">
        <v>24</v>
      </c>
      <c r="C78" s="1" t="s">
        <v>3</v>
      </c>
      <c r="D78" s="3">
        <f t="shared" ref="D78:Y78" si="57">+IFERROR((D8/D31)*100,"")</f>
        <v>74.018432607048666</v>
      </c>
      <c r="E78" s="3">
        <f t="shared" si="57"/>
        <v>74.041344091648583</v>
      </c>
      <c r="F78" s="3">
        <f t="shared" si="57"/>
        <v>77.975579251277196</v>
      </c>
      <c r="G78" s="3">
        <f t="shared" si="57"/>
        <v>79.73566959972878</v>
      </c>
      <c r="H78" s="3">
        <f t="shared" si="57"/>
        <v>80.306721766006746</v>
      </c>
      <c r="I78" s="3">
        <f t="shared" si="57"/>
        <v>79.78990735220161</v>
      </c>
      <c r="J78" s="3">
        <f t="shared" si="57"/>
        <v>84.474779998140136</v>
      </c>
      <c r="K78" s="3">
        <f t="shared" si="57"/>
        <v>84.254516776240806</v>
      </c>
      <c r="L78" s="3">
        <f t="shared" si="57"/>
        <v>84.272819348407836</v>
      </c>
      <c r="M78" s="3">
        <f t="shared" si="57"/>
        <v>92.723572102162876</v>
      </c>
      <c r="N78" s="3">
        <f t="shared" si="57"/>
        <v>94.196382060550022</v>
      </c>
      <c r="O78" s="3">
        <f t="shared" si="57"/>
        <v>92.639438312230808</v>
      </c>
      <c r="P78" s="3">
        <f t="shared" si="57"/>
        <v>95.78679388012111</v>
      </c>
      <c r="Q78" s="3">
        <f t="shared" si="57"/>
        <v>99.231409661783744</v>
      </c>
      <c r="R78" s="3">
        <f t="shared" si="57"/>
        <v>99.926564811327196</v>
      </c>
      <c r="S78" s="3">
        <f t="shared" si="57"/>
        <v>100.30040670850448</v>
      </c>
      <c r="T78" s="3">
        <f t="shared" ref="T78" si="58">+IFERROR((T8/T31)*100,"")</f>
        <v>100</v>
      </c>
      <c r="U78" s="3">
        <f t="shared" si="57"/>
        <v>100.17612936897895</v>
      </c>
      <c r="V78" s="3">
        <f t="shared" si="57"/>
        <v>100.81865321843419</v>
      </c>
      <c r="W78" s="3">
        <f t="shared" si="57"/>
        <v>102.5246428048172</v>
      </c>
      <c r="X78" s="3">
        <f t="shared" si="57"/>
        <v>100.72576190916381</v>
      </c>
      <c r="Y78" s="3">
        <f t="shared" si="57"/>
        <v>104.70526555678732</v>
      </c>
      <c r="Z78" s="3">
        <f t="shared" ref="Z78" si="59">+IFERROR((Z8/Z31)*100,"")</f>
        <v>109.91648393247699</v>
      </c>
      <c r="AA78" s="3">
        <f t="shared" ref="AA78" si="60">+IFERROR((AA8/AA31)*100,"")</f>
        <v>121.49016782666327</v>
      </c>
      <c r="AB78" s="186">
        <f t="shared" ref="AB78:AC78" si="61">+IFERROR((AB8/AB31)*100,"")</f>
        <v>120.27754360324663</v>
      </c>
      <c r="AC78" s="186">
        <f t="shared" si="61"/>
        <v>122.56907344459658</v>
      </c>
    </row>
    <row r="79" spans="1:29" ht="15" customHeight="1" x14ac:dyDescent="0.45">
      <c r="B79" s="44" t="s">
        <v>25</v>
      </c>
      <c r="C79" s="1" t="s">
        <v>4</v>
      </c>
      <c r="D79" s="3">
        <f t="shared" ref="D79:Y79" si="62">+IFERROR((D9/D32)*100,"")</f>
        <v>72.345836891397155</v>
      </c>
      <c r="E79" s="3">
        <f t="shared" si="62"/>
        <v>73.544988501536949</v>
      </c>
      <c r="F79" s="3">
        <f t="shared" si="62"/>
        <v>74.503693536391552</v>
      </c>
      <c r="G79" s="3">
        <f t="shared" si="62"/>
        <v>75.128181185528447</v>
      </c>
      <c r="H79" s="3">
        <f t="shared" si="62"/>
        <v>76.39342570652488</v>
      </c>
      <c r="I79" s="3">
        <f t="shared" si="62"/>
        <v>76.481856405267436</v>
      </c>
      <c r="J79" s="3">
        <f t="shared" si="62"/>
        <v>76.550297371714919</v>
      </c>
      <c r="K79" s="3">
        <f t="shared" si="62"/>
        <v>77.587814151743501</v>
      </c>
      <c r="L79" s="3">
        <f t="shared" si="62"/>
        <v>85.663764530275671</v>
      </c>
      <c r="M79" s="3">
        <f t="shared" si="62"/>
        <v>89.273735936771018</v>
      </c>
      <c r="N79" s="3">
        <f t="shared" si="62"/>
        <v>91.73993301829519</v>
      </c>
      <c r="O79" s="3">
        <f t="shared" si="62"/>
        <v>94.037013800372407</v>
      </c>
      <c r="P79" s="3">
        <f t="shared" si="62"/>
        <v>98.133331330301004</v>
      </c>
      <c r="Q79" s="3">
        <f t="shared" si="62"/>
        <v>103.17067314077113</v>
      </c>
      <c r="R79" s="3">
        <f t="shared" si="62"/>
        <v>103.57043544204785</v>
      </c>
      <c r="S79" s="3">
        <f t="shared" si="62"/>
        <v>106.80535042220822</v>
      </c>
      <c r="T79" s="3">
        <f t="shared" ref="T79" si="63">+IFERROR((T9/T32)*100,"")</f>
        <v>100</v>
      </c>
      <c r="U79" s="3">
        <f t="shared" si="62"/>
        <v>101.74691671711929</v>
      </c>
      <c r="V79" s="3">
        <f t="shared" si="62"/>
        <v>103.91134153180133</v>
      </c>
      <c r="W79" s="3">
        <f t="shared" si="62"/>
        <v>107.71049871162278</v>
      </c>
      <c r="X79" s="3">
        <f t="shared" si="62"/>
        <v>113.4858468274137</v>
      </c>
      <c r="Y79" s="3">
        <f t="shared" si="62"/>
        <v>130.78468021295646</v>
      </c>
      <c r="Z79" s="3">
        <f t="shared" ref="Z79" si="64">+IFERROR((Z9/Z32)*100,"")</f>
        <v>121.32305294151723</v>
      </c>
      <c r="AA79" s="3">
        <f t="shared" ref="AA79" si="65">+IFERROR((AA9/AA32)*100,"")</f>
        <v>126.65035474047606</v>
      </c>
      <c r="AB79" s="186">
        <f t="shared" ref="AB79:AC79" si="66">+IFERROR((AB9/AB32)*100,"")</f>
        <v>125.95445450043432</v>
      </c>
      <c r="AC79" s="186">
        <f t="shared" si="66"/>
        <v>125.12912018886225</v>
      </c>
    </row>
    <row r="80" spans="1:29" ht="15" customHeight="1" x14ac:dyDescent="0.45">
      <c r="B80" s="44" t="s">
        <v>26</v>
      </c>
      <c r="C80" s="1" t="s">
        <v>5</v>
      </c>
      <c r="D80" s="3">
        <f t="shared" ref="D80:Y80" si="67">+IFERROR((D10/D33)*100,"")</f>
        <v>66.709691886318979</v>
      </c>
      <c r="E80" s="3">
        <f t="shared" si="67"/>
        <v>67.533109264413255</v>
      </c>
      <c r="F80" s="3">
        <f t="shared" si="67"/>
        <v>71.276666351840404</v>
      </c>
      <c r="G80" s="3">
        <f t="shared" si="67"/>
        <v>72.841921537944273</v>
      </c>
      <c r="H80" s="3">
        <f t="shared" si="67"/>
        <v>75.543812384756876</v>
      </c>
      <c r="I80" s="3">
        <f t="shared" si="67"/>
        <v>75.74090707997081</v>
      </c>
      <c r="J80" s="3">
        <f t="shared" si="67"/>
        <v>79.272866252470635</v>
      </c>
      <c r="K80" s="3">
        <f t="shared" si="67"/>
        <v>80.453644275692767</v>
      </c>
      <c r="L80" s="3">
        <f t="shared" si="67"/>
        <v>81.557425123688517</v>
      </c>
      <c r="M80" s="3">
        <f t="shared" si="67"/>
        <v>85.654171636847181</v>
      </c>
      <c r="N80" s="3">
        <f t="shared" si="67"/>
        <v>85.615578896539205</v>
      </c>
      <c r="O80" s="3">
        <f t="shared" si="67"/>
        <v>89.612912514485458</v>
      </c>
      <c r="P80" s="3">
        <f t="shared" si="67"/>
        <v>91.584046007573534</v>
      </c>
      <c r="Q80" s="3">
        <f t="shared" si="67"/>
        <v>94.395460423992432</v>
      </c>
      <c r="R80" s="3">
        <f t="shared" si="67"/>
        <v>95.708725687045444</v>
      </c>
      <c r="S80" s="3">
        <f t="shared" si="67"/>
        <v>98.240428277504762</v>
      </c>
      <c r="T80" s="3">
        <f t="shared" ref="T80" si="68">+IFERROR((T10/T33)*100,"")</f>
        <v>100</v>
      </c>
      <c r="U80" s="3">
        <f t="shared" si="67"/>
        <v>101.54770848985723</v>
      </c>
      <c r="V80" s="3">
        <f t="shared" si="67"/>
        <v>103.34159082229539</v>
      </c>
      <c r="W80" s="3">
        <f t="shared" si="67"/>
        <v>104.19593666420025</v>
      </c>
      <c r="X80" s="3">
        <f t="shared" si="67"/>
        <v>110.75564796181698</v>
      </c>
      <c r="Y80" s="3">
        <f t="shared" si="67"/>
        <v>120.00731050529384</v>
      </c>
      <c r="Z80" s="3">
        <f t="shared" ref="Z80" si="69">+IFERROR((Z10/Z33)*100,"")</f>
        <v>116.15751810935946</v>
      </c>
      <c r="AA80" s="3">
        <f t="shared" ref="AA80" si="70">+IFERROR((AA10/AA33)*100,"")</f>
        <v>116.21653584051685</v>
      </c>
      <c r="AB80" s="186">
        <f t="shared" ref="AB80:AC80" si="71">+IFERROR((AB10/AB33)*100,"")</f>
        <v>114.43405503273215</v>
      </c>
      <c r="AC80" s="186">
        <f t="shared" si="71"/>
        <v>113.88159811849488</v>
      </c>
    </row>
    <row r="81" spans="2:29" ht="15" customHeight="1" x14ac:dyDescent="0.45">
      <c r="B81" s="44" t="s">
        <v>27</v>
      </c>
      <c r="C81" s="4" t="s">
        <v>6</v>
      </c>
      <c r="D81" s="6">
        <f t="shared" ref="D81:Y81" si="72">+IFERROR((D11/D34)*100,"")</f>
        <v>89.391027074341807</v>
      </c>
      <c r="E81" s="6">
        <f t="shared" si="72"/>
        <v>86.073737084952825</v>
      </c>
      <c r="F81" s="6">
        <f t="shared" si="72"/>
        <v>83.178144170807172</v>
      </c>
      <c r="G81" s="6">
        <f t="shared" si="72"/>
        <v>87.375910545796131</v>
      </c>
      <c r="H81" s="6">
        <f t="shared" si="72"/>
        <v>91.868234461722679</v>
      </c>
      <c r="I81" s="6">
        <f t="shared" si="72"/>
        <v>91.817275745332879</v>
      </c>
      <c r="J81" s="6">
        <f t="shared" si="72"/>
        <v>93.050318305315741</v>
      </c>
      <c r="K81" s="6">
        <f t="shared" si="72"/>
        <v>93.343246230699236</v>
      </c>
      <c r="L81" s="6">
        <f t="shared" si="72"/>
        <v>100.51230822445851</v>
      </c>
      <c r="M81" s="6">
        <f t="shared" si="72"/>
        <v>109.2212980010133</v>
      </c>
      <c r="N81" s="6">
        <f t="shared" si="72"/>
        <v>106.03498423998245</v>
      </c>
      <c r="O81" s="6">
        <f t="shared" si="72"/>
        <v>108.17573314965563</v>
      </c>
      <c r="P81" s="6">
        <f t="shared" si="72"/>
        <v>111.70381546748958</v>
      </c>
      <c r="Q81" s="6">
        <f t="shared" si="72"/>
        <v>115.61577271479781</v>
      </c>
      <c r="R81" s="6">
        <f t="shared" si="72"/>
        <v>117.53713344695697</v>
      </c>
      <c r="S81" s="6">
        <f t="shared" si="72"/>
        <v>111.10509526702974</v>
      </c>
      <c r="T81" s="6">
        <f t="shared" ref="T81" si="73">+IFERROR((T11/T34)*100,"")</f>
        <v>100</v>
      </c>
      <c r="U81" s="6">
        <f t="shared" si="72"/>
        <v>101.10920950761965</v>
      </c>
      <c r="V81" s="6">
        <f t="shared" si="72"/>
        <v>102.76028776029918</v>
      </c>
      <c r="W81" s="6">
        <f t="shared" si="72"/>
        <v>98.439138588977059</v>
      </c>
      <c r="X81" s="6">
        <f t="shared" si="72"/>
        <v>85.61061198979084</v>
      </c>
      <c r="Y81" s="6">
        <f t="shared" si="72"/>
        <v>82.003713903244559</v>
      </c>
      <c r="Z81" s="6">
        <f t="shared" ref="Z81" si="74">+IFERROR((Z11/Z34)*100,"")</f>
        <v>84.590453145118829</v>
      </c>
      <c r="AA81" s="6">
        <f t="shared" ref="AA81" si="75">+IFERROR((AA11/AA34)*100,"")</f>
        <v>92.111681128631147</v>
      </c>
      <c r="AB81" s="187">
        <f t="shared" ref="AB81:AC81" si="76">+IFERROR((AB11/AB34)*100,"")</f>
        <v>106.04737737957338</v>
      </c>
      <c r="AC81" s="187">
        <f t="shared" si="76"/>
        <v>114.86225508424275</v>
      </c>
    </row>
    <row r="82" spans="2:29" ht="15" customHeight="1" x14ac:dyDescent="0.45">
      <c r="B82" s="44" t="s">
        <v>7</v>
      </c>
      <c r="C82" s="1" t="s">
        <v>28</v>
      </c>
      <c r="D82" s="3">
        <f t="shared" ref="D82:Y82" si="77">+IFERROR((D12/D35)*100,"")</f>
        <v>94.860805389656306</v>
      </c>
      <c r="E82" s="3">
        <f t="shared" si="77"/>
        <v>93.964071640189914</v>
      </c>
      <c r="F82" s="3">
        <f t="shared" si="77"/>
        <v>89.040132533303805</v>
      </c>
      <c r="G82" s="3">
        <f t="shared" si="77"/>
        <v>90.588756300550443</v>
      </c>
      <c r="H82" s="3">
        <f t="shared" si="77"/>
        <v>95.438564086115434</v>
      </c>
      <c r="I82" s="3">
        <f t="shared" si="77"/>
        <v>95.428862816602205</v>
      </c>
      <c r="J82" s="3">
        <f t="shared" si="77"/>
        <v>95.927826961389584</v>
      </c>
      <c r="K82" s="3">
        <f t="shared" si="77"/>
        <v>96.128110453915085</v>
      </c>
      <c r="L82" s="3">
        <f t="shared" si="77"/>
        <v>103.08161005255549</v>
      </c>
      <c r="M82" s="3">
        <f t="shared" si="77"/>
        <v>109.15423230426188</v>
      </c>
      <c r="N82" s="3">
        <f t="shared" si="77"/>
        <v>106.06649697980437</v>
      </c>
      <c r="O82" s="3">
        <f t="shared" si="77"/>
        <v>108.6755227672557</v>
      </c>
      <c r="P82" s="3">
        <f t="shared" si="77"/>
        <v>112.0878683064084</v>
      </c>
      <c r="Q82" s="3">
        <f t="shared" si="77"/>
        <v>116.05178227923669</v>
      </c>
      <c r="R82" s="3">
        <f t="shared" si="77"/>
        <v>117.63102046245693</v>
      </c>
      <c r="S82" s="3">
        <f t="shared" si="77"/>
        <v>111.28565073186221</v>
      </c>
      <c r="T82" s="3">
        <f t="shared" ref="T82" si="78">+IFERROR((T12/T35)*100,"")</f>
        <v>100</v>
      </c>
      <c r="U82" s="3">
        <f t="shared" si="77"/>
        <v>101.41885175765697</v>
      </c>
      <c r="V82" s="3">
        <f t="shared" si="77"/>
        <v>103.39126576118223</v>
      </c>
      <c r="W82" s="3">
        <f t="shared" si="77"/>
        <v>99.011648942114263</v>
      </c>
      <c r="X82" s="3">
        <f t="shared" si="77"/>
        <v>85.711963414272105</v>
      </c>
      <c r="Y82" s="3">
        <f t="shared" si="77"/>
        <v>82.477171739676479</v>
      </c>
      <c r="Z82" s="3">
        <f t="shared" ref="Z82" si="79">+IFERROR((Z12/Z35)*100,"")</f>
        <v>86.654157754427857</v>
      </c>
      <c r="AA82" s="3">
        <f t="shared" ref="AA82" si="80">+IFERROR((AA12/AA35)*100,"")</f>
        <v>93.397928695728226</v>
      </c>
      <c r="AB82" s="186">
        <f t="shared" ref="AB82:AC82" si="81">+IFERROR((AB12/AB35)*100,"")</f>
        <v>95.045583308453729</v>
      </c>
      <c r="AC82" s="186">
        <f t="shared" si="81"/>
        <v>93.014639972482669</v>
      </c>
    </row>
    <row r="83" spans="2:29" ht="15" customHeight="1" x14ac:dyDescent="0.45">
      <c r="B83" s="44" t="s">
        <v>30</v>
      </c>
      <c r="C83" s="1" t="s">
        <v>29</v>
      </c>
      <c r="D83" s="3">
        <f t="shared" ref="D83:Y83" si="82">+IFERROR((D13/D36)*100,"")</f>
        <v>45.663696790581071</v>
      </c>
      <c r="E83" s="3">
        <f t="shared" si="82"/>
        <v>57.837562409342624</v>
      </c>
      <c r="F83" s="3">
        <f t="shared" si="82"/>
        <v>17.00346836922991</v>
      </c>
      <c r="G83" s="3">
        <f t="shared" si="82"/>
        <v>-4.8051902310653016</v>
      </c>
      <c r="H83" s="3">
        <f t="shared" si="82"/>
        <v>-4.9176484796572506</v>
      </c>
      <c r="I83" s="3">
        <f t="shared" si="82"/>
        <v>-5.2322073502166049</v>
      </c>
      <c r="J83" s="3">
        <f t="shared" si="82"/>
        <v>-5.6364104519497564</v>
      </c>
      <c r="K83" s="3">
        <f t="shared" si="82"/>
        <v>-6.1005792551007545</v>
      </c>
      <c r="L83" s="3">
        <f t="shared" si="82"/>
        <v>56.482830136026394</v>
      </c>
      <c r="M83" s="3">
        <f t="shared" si="82"/>
        <v>70.720282701968856</v>
      </c>
      <c r="N83" s="3">
        <f t="shared" si="82"/>
        <v>67.69030061689952</v>
      </c>
      <c r="O83" s="3">
        <f t="shared" si="82"/>
        <v>65.997088899054603</v>
      </c>
      <c r="P83" s="3">
        <f t="shared" si="82"/>
        <v>69.870530137728323</v>
      </c>
      <c r="Q83" s="3">
        <f t="shared" si="82"/>
        <v>72.105252630986101</v>
      </c>
      <c r="R83" s="3">
        <f t="shared" si="82"/>
        <v>105.74549291023429</v>
      </c>
      <c r="S83" s="3">
        <f t="shared" si="82"/>
        <v>97.462162863785238</v>
      </c>
      <c r="T83" s="3">
        <f t="shared" ref="T83" si="83">+IFERROR((T13/T36)*100,"")</f>
        <v>100</v>
      </c>
      <c r="U83" s="3">
        <f t="shared" si="82"/>
        <v>90.549362703734957</v>
      </c>
      <c r="V83" s="3">
        <f t="shared" si="82"/>
        <v>87.270161346149976</v>
      </c>
      <c r="W83" s="3">
        <f t="shared" si="82"/>
        <v>83.888108261489037</v>
      </c>
      <c r="X83" s="3">
        <f t="shared" si="82"/>
        <v>80.342187975286691</v>
      </c>
      <c r="Y83" s="3">
        <f t="shared" si="82"/>
        <v>89.051152845024149</v>
      </c>
      <c r="Z83" s="3">
        <f t="shared" ref="Z83" si="84">+IFERROR((Z13/Z36)*100,"")</f>
        <v>104.98479154799607</v>
      </c>
      <c r="AA83" s="3">
        <f t="shared" ref="AA83" si="85">+IFERROR((AA13/AA36)*100,"")</f>
        <v>41.331428820543678</v>
      </c>
      <c r="AB83" s="186">
        <f t="shared" ref="AB83:AC83" si="86">+IFERROR((AB13/AB36)*100,"")</f>
        <v>-236.95633657150657</v>
      </c>
      <c r="AC83" s="186">
        <f t="shared" si="86"/>
        <v>-417.45444243006551</v>
      </c>
    </row>
    <row r="84" spans="2:29" ht="15" customHeight="1" x14ac:dyDescent="0.45">
      <c r="B84" s="44" t="s">
        <v>31</v>
      </c>
      <c r="C84" s="1" t="s">
        <v>32</v>
      </c>
      <c r="D84" s="3" t="str">
        <f t="shared" ref="D84:Y84" si="87">+IFERROR((D14/D37)*100,"")</f>
        <v/>
      </c>
      <c r="E84" s="3" t="str">
        <f t="shared" si="87"/>
        <v/>
      </c>
      <c r="F84" s="3" t="str">
        <f t="shared" si="87"/>
        <v/>
      </c>
      <c r="G84" s="3" t="str">
        <f t="shared" si="87"/>
        <v/>
      </c>
      <c r="H84" s="3" t="str">
        <f t="shared" si="87"/>
        <v/>
      </c>
      <c r="I84" s="3" t="str">
        <f t="shared" si="87"/>
        <v/>
      </c>
      <c r="J84" s="3" t="str">
        <f t="shared" si="87"/>
        <v/>
      </c>
      <c r="K84" s="3" t="str">
        <f t="shared" si="87"/>
        <v/>
      </c>
      <c r="L84" s="3" t="str">
        <f t="shared" si="87"/>
        <v/>
      </c>
      <c r="M84" s="3" t="str">
        <f t="shared" si="87"/>
        <v/>
      </c>
      <c r="N84" s="3" t="str">
        <f t="shared" si="87"/>
        <v/>
      </c>
      <c r="O84" s="3" t="str">
        <f t="shared" si="87"/>
        <v/>
      </c>
      <c r="P84" s="3" t="str">
        <f t="shared" si="87"/>
        <v/>
      </c>
      <c r="Q84" s="3" t="str">
        <f t="shared" si="87"/>
        <v/>
      </c>
      <c r="R84" s="3" t="str">
        <f t="shared" si="87"/>
        <v/>
      </c>
      <c r="S84" s="3" t="str">
        <f t="shared" si="87"/>
        <v/>
      </c>
      <c r="T84" s="3">
        <f t="shared" ref="T84" si="88">+IFERROR((T14/T37)*100,"")</f>
        <v>100</v>
      </c>
      <c r="U84" s="3">
        <f t="shared" si="87"/>
        <v>106.50887573964498</v>
      </c>
      <c r="V84" s="3">
        <f t="shared" si="87"/>
        <v>105.04394783707704</v>
      </c>
      <c r="W84" s="3">
        <f t="shared" si="87"/>
        <v>108.07990008670352</v>
      </c>
      <c r="X84" s="3">
        <f t="shared" si="87"/>
        <v>124.79252768866654</v>
      </c>
      <c r="Y84" s="3">
        <f t="shared" si="87"/>
        <v>136.90897168257436</v>
      </c>
      <c r="Z84" s="3">
        <f t="shared" ref="Z84" si="89">+IFERROR((Z14/Z37)*100,"")</f>
        <v>129.75792271522562</v>
      </c>
      <c r="AA84" s="3">
        <f t="shared" ref="AA84" si="90">+IFERROR((AA14/AA37)*100,"")</f>
        <v>141.66231929460415</v>
      </c>
      <c r="AB84" s="186">
        <f t="shared" ref="AB84:AC84" si="91">+IFERROR((AB14/AB37)*100,"")</f>
        <v>147.28469968564033</v>
      </c>
      <c r="AC84" s="186">
        <f t="shared" si="91"/>
        <v>187.96810379750605</v>
      </c>
    </row>
    <row r="85" spans="2:29" ht="15" customHeight="1" x14ac:dyDescent="0.45">
      <c r="B85" s="44" t="s">
        <v>33</v>
      </c>
      <c r="C85" s="4" t="s">
        <v>35</v>
      </c>
      <c r="D85" s="6">
        <f t="shared" ref="D85:Y85" si="92">+IFERROR((D15/D38)*100,"")</f>
        <v>105.1205384871393</v>
      </c>
      <c r="E85" s="6">
        <f t="shared" si="92"/>
        <v>112.87794129751599</v>
      </c>
      <c r="F85" s="6">
        <f t="shared" si="92"/>
        <v>121.41884270015623</v>
      </c>
      <c r="G85" s="6">
        <f t="shared" si="92"/>
        <v>114.30380170635534</v>
      </c>
      <c r="H85" s="6">
        <f t="shared" si="92"/>
        <v>120.96435438676005</v>
      </c>
      <c r="I85" s="6">
        <f t="shared" si="92"/>
        <v>113.31748858568386</v>
      </c>
      <c r="J85" s="6">
        <f t="shared" si="92"/>
        <v>123.10744548617659</v>
      </c>
      <c r="K85" s="6">
        <f t="shared" si="92"/>
        <v>142.98762275825686</v>
      </c>
      <c r="L85" s="6">
        <f t="shared" si="92"/>
        <v>152.22079393599924</v>
      </c>
      <c r="M85" s="6">
        <f t="shared" si="92"/>
        <v>152.02311060677556</v>
      </c>
      <c r="N85" s="6">
        <f t="shared" si="92"/>
        <v>163.30420889360457</v>
      </c>
      <c r="O85" s="6">
        <f t="shared" si="92"/>
        <v>139.80043194831904</v>
      </c>
      <c r="P85" s="6">
        <f t="shared" si="92"/>
        <v>94.307496228990161</v>
      </c>
      <c r="Q85" s="6">
        <f t="shared" si="92"/>
        <v>82.712892528620813</v>
      </c>
      <c r="R85" s="6">
        <f t="shared" si="92"/>
        <v>111.11892567626438</v>
      </c>
      <c r="S85" s="6">
        <f t="shared" si="92"/>
        <v>123.31180398241712</v>
      </c>
      <c r="T85" s="6">
        <f t="shared" ref="T85" si="93">+IFERROR((T15/T38)*100,"")</f>
        <v>100</v>
      </c>
      <c r="U85" s="6">
        <f t="shared" si="92"/>
        <v>76.574548740660006</v>
      </c>
      <c r="V85" s="6">
        <f t="shared" si="92"/>
        <v>75.321422356050903</v>
      </c>
      <c r="W85" s="6">
        <f t="shared" si="92"/>
        <v>63.718720818792072</v>
      </c>
      <c r="X85" s="6">
        <f t="shared" si="92"/>
        <v>25.026181624488046</v>
      </c>
      <c r="Y85" s="6">
        <f t="shared" si="92"/>
        <v>-60.004612197318131</v>
      </c>
      <c r="Z85" s="6">
        <f t="shared" ref="Z85" si="94">+IFERROR((Z15/Z38)*100,"")</f>
        <v>-96.729621079876509</v>
      </c>
      <c r="AA85" s="6">
        <f t="shared" ref="AA85" si="95">+IFERROR((AA15/AA38)*100,"")</f>
        <v>73.092809794262863</v>
      </c>
      <c r="AB85" s="187">
        <f t="shared" ref="AB85:AC85" si="96">+IFERROR((AB15/AB38)*100,"")</f>
        <v>204.98645099761802</v>
      </c>
      <c r="AC85" s="187">
        <f t="shared" si="96"/>
        <v>72.608879580305242</v>
      </c>
    </row>
    <row r="86" spans="2:29" ht="15" customHeight="1" x14ac:dyDescent="0.45">
      <c r="B86" s="44" t="s">
        <v>34</v>
      </c>
      <c r="C86" s="1" t="s">
        <v>8</v>
      </c>
      <c r="D86" s="3">
        <f t="shared" ref="D86:Y86" si="97">+IFERROR((D16/D39)*100,"")</f>
        <v>54.675532207560551</v>
      </c>
      <c r="E86" s="3">
        <f t="shared" si="97"/>
        <v>56.155023667880798</v>
      </c>
      <c r="F86" s="3">
        <f t="shared" si="97"/>
        <v>64.552210073783272</v>
      </c>
      <c r="G86" s="3">
        <f t="shared" si="97"/>
        <v>69.35228779469297</v>
      </c>
      <c r="H86" s="3">
        <f t="shared" si="97"/>
        <v>72.547310845040613</v>
      </c>
      <c r="I86" s="3">
        <f t="shared" si="97"/>
        <v>77.477943541076129</v>
      </c>
      <c r="J86" s="3">
        <f t="shared" si="97"/>
        <v>74.142810613381513</v>
      </c>
      <c r="K86" s="3">
        <f t="shared" si="97"/>
        <v>72.735734388746536</v>
      </c>
      <c r="L86" s="3">
        <f t="shared" si="97"/>
        <v>68.457696975211732</v>
      </c>
      <c r="M86" s="3">
        <f t="shared" si="97"/>
        <v>71.627616471399961</v>
      </c>
      <c r="N86" s="3">
        <f t="shared" si="97"/>
        <v>76.85825007074321</v>
      </c>
      <c r="O86" s="3">
        <f t="shared" si="97"/>
        <v>89.89015835423848</v>
      </c>
      <c r="P86" s="3">
        <f t="shared" si="97"/>
        <v>105.75791302604776</v>
      </c>
      <c r="Q86" s="3">
        <f t="shared" si="97"/>
        <v>120.73130081283408</v>
      </c>
      <c r="R86" s="3">
        <f t="shared" si="97"/>
        <v>106.53288014391629</v>
      </c>
      <c r="S86" s="3">
        <f t="shared" si="97"/>
        <v>103.09589980436822</v>
      </c>
      <c r="T86" s="3">
        <f t="shared" ref="T86" si="98">+IFERROR((T16/T39)*100,"")</f>
        <v>100</v>
      </c>
      <c r="U86" s="3">
        <f t="shared" si="97"/>
        <v>105.16755811868764</v>
      </c>
      <c r="V86" s="3">
        <f t="shared" si="97"/>
        <v>106.51617022204005</v>
      </c>
      <c r="W86" s="3">
        <f t="shared" si="97"/>
        <v>105.75530903953836</v>
      </c>
      <c r="X86" s="3">
        <f t="shared" si="97"/>
        <v>117.1197247549014</v>
      </c>
      <c r="Y86" s="3">
        <f t="shared" si="97"/>
        <v>123.46475459918895</v>
      </c>
      <c r="Z86" s="3">
        <f t="shared" ref="Z86" si="99">+IFERROR((Z16/Z39)*100,"")</f>
        <v>120.31496958928192</v>
      </c>
      <c r="AA86" s="3">
        <f t="shared" ref="AA86" si="100">+IFERROR((AA16/AA39)*100,"")</f>
        <v>131.00488578644917</v>
      </c>
      <c r="AB86" s="186">
        <f t="shared" ref="AB86:AC86" si="101">+IFERROR((AB16/AB39)*100,"")</f>
        <v>132.5500387098075</v>
      </c>
      <c r="AC86" s="186">
        <f t="shared" si="101"/>
        <v>156.95529126279683</v>
      </c>
    </row>
    <row r="87" spans="2:29" ht="15" customHeight="1" x14ac:dyDescent="0.45">
      <c r="B87" s="44" t="s">
        <v>36</v>
      </c>
      <c r="C87" s="1" t="s">
        <v>9</v>
      </c>
      <c r="D87" s="11">
        <f t="shared" ref="D87:Y87" si="102">+IFERROR((D17/D40)*100,"")</f>
        <v>53.387650115603471</v>
      </c>
      <c r="E87" s="11">
        <f t="shared" si="102"/>
        <v>54.690836563284428</v>
      </c>
      <c r="F87" s="11">
        <f t="shared" si="102"/>
        <v>63.707058384611017</v>
      </c>
      <c r="G87" s="11">
        <f t="shared" si="102"/>
        <v>69.00147237685421</v>
      </c>
      <c r="H87" s="11">
        <f t="shared" si="102"/>
        <v>72.500746246578245</v>
      </c>
      <c r="I87" s="11">
        <f t="shared" si="102"/>
        <v>77.855961654316758</v>
      </c>
      <c r="J87" s="11">
        <f t="shared" si="102"/>
        <v>74.098018637912659</v>
      </c>
      <c r="K87" s="11">
        <f t="shared" si="102"/>
        <v>72.442126796851014</v>
      </c>
      <c r="L87" s="11">
        <f t="shared" si="102"/>
        <v>67.599669578880096</v>
      </c>
      <c r="M87" s="11">
        <f t="shared" si="102"/>
        <v>71.075048011826908</v>
      </c>
      <c r="N87" s="11">
        <f t="shared" si="102"/>
        <v>77.001562229887881</v>
      </c>
      <c r="O87" s="11">
        <f t="shared" si="102"/>
        <v>92.496535532468855</v>
      </c>
      <c r="P87" s="11">
        <f t="shared" si="102"/>
        <v>111.22868376084365</v>
      </c>
      <c r="Q87" s="11">
        <f t="shared" si="102"/>
        <v>124.20946204425225</v>
      </c>
      <c r="R87" s="11">
        <f t="shared" si="102"/>
        <v>107.70325896797488</v>
      </c>
      <c r="S87" s="11">
        <f t="shared" si="102"/>
        <v>103.54367690663544</v>
      </c>
      <c r="T87" s="11">
        <f t="shared" ref="T87" si="103">+IFERROR((T17/T40)*100,"")</f>
        <v>100</v>
      </c>
      <c r="U87" s="11">
        <f t="shared" si="102"/>
        <v>105.74881734106474</v>
      </c>
      <c r="V87" s="11">
        <f t="shared" si="102"/>
        <v>107.258519432277</v>
      </c>
      <c r="W87" s="11">
        <f t="shared" si="102"/>
        <v>106.46353751864221</v>
      </c>
      <c r="X87" s="11">
        <f t="shared" si="102"/>
        <v>119.1453940665121</v>
      </c>
      <c r="Y87" s="11">
        <f t="shared" si="102"/>
        <v>126.62778524113212</v>
      </c>
      <c r="Z87" s="11">
        <f t="shared" ref="Z87" si="104">+IFERROR((Z17/Z40)*100,"")</f>
        <v>123.06804444089194</v>
      </c>
      <c r="AA87" s="11">
        <f t="shared" ref="AA87" si="105">+IFERROR((AA17/AA40)*100,"")</f>
        <v>134.50598028607482</v>
      </c>
      <c r="AB87" s="189">
        <f t="shared" ref="AB87:AC87" si="106">+IFERROR((AB17/AB40)*100,"")</f>
        <v>128.59541261200539</v>
      </c>
      <c r="AC87" s="189">
        <f t="shared" si="106"/>
        <v>152.5756616589124</v>
      </c>
    </row>
    <row r="88" spans="2:29" ht="15" customHeight="1" x14ac:dyDescent="0.45">
      <c r="B88" s="44" t="s">
        <v>37</v>
      </c>
      <c r="C88" s="1" t="s">
        <v>10</v>
      </c>
      <c r="D88" s="11">
        <f t="shared" ref="D88:Y88" si="107">+IFERROR((D18/D41)*100,"")</f>
        <v>58.837143429070061</v>
      </c>
      <c r="E88" s="11">
        <f t="shared" si="107"/>
        <v>61.731570978920438</v>
      </c>
      <c r="F88" s="11">
        <f t="shared" si="107"/>
        <v>64.461725869739467</v>
      </c>
      <c r="G88" s="11">
        <f t="shared" si="107"/>
        <v>66.0873750563633</v>
      </c>
      <c r="H88" s="11">
        <f t="shared" si="107"/>
        <v>66.381867719260086</v>
      </c>
      <c r="I88" s="11">
        <f t="shared" si="107"/>
        <v>67.651843409294017</v>
      </c>
      <c r="J88" s="11">
        <f t="shared" si="107"/>
        <v>67.911368435960924</v>
      </c>
      <c r="K88" s="11">
        <f t="shared" si="107"/>
        <v>68.732949168768968</v>
      </c>
      <c r="L88" s="11">
        <f t="shared" si="107"/>
        <v>69.607355816808948</v>
      </c>
      <c r="M88" s="11">
        <f t="shared" si="107"/>
        <v>70.419058445627371</v>
      </c>
      <c r="N88" s="11">
        <f t="shared" si="107"/>
        <v>70.32116452656885</v>
      </c>
      <c r="O88" s="11">
        <f t="shared" si="107"/>
        <v>67.240626676244688</v>
      </c>
      <c r="P88" s="11">
        <f t="shared" si="107"/>
        <v>67.050723414831495</v>
      </c>
      <c r="Q88" s="11">
        <f t="shared" si="107"/>
        <v>94.663041767714873</v>
      </c>
      <c r="R88" s="11">
        <f t="shared" si="107"/>
        <v>96.227078627793233</v>
      </c>
      <c r="S88" s="11">
        <f t="shared" si="107"/>
        <v>99.231195047557591</v>
      </c>
      <c r="T88" s="11">
        <f t="shared" ref="T88" si="108">+IFERROR((T18/T41)*100,"")</f>
        <v>100</v>
      </c>
      <c r="U88" s="11">
        <f t="shared" si="107"/>
        <v>100.49396770879059</v>
      </c>
      <c r="V88" s="11">
        <f t="shared" si="107"/>
        <v>100.46380504982749</v>
      </c>
      <c r="W88" s="11">
        <f t="shared" si="107"/>
        <v>100.04543693753074</v>
      </c>
      <c r="X88" s="11">
        <f t="shared" si="107"/>
        <v>100.28950234698006</v>
      </c>
      <c r="Y88" s="11">
        <f t="shared" si="107"/>
        <v>95.577243578833745</v>
      </c>
      <c r="Z88" s="11">
        <f t="shared" ref="Z88" si="109">+IFERROR((Z18/Z41)*100,"")</f>
        <v>96.634921304862502</v>
      </c>
      <c r="AA88" s="11">
        <f t="shared" ref="AA88" si="110">+IFERROR((AA18/AA41)*100,"")</f>
        <v>100.80541006832556</v>
      </c>
      <c r="AB88" s="189">
        <f t="shared" ref="AB88:AC88" si="111">+IFERROR((AB18/AB41)*100,"")</f>
        <v>156.42079758155572</v>
      </c>
      <c r="AC88" s="189">
        <f t="shared" si="111"/>
        <v>181.65150933153546</v>
      </c>
    </row>
    <row r="89" spans="2:29" ht="15" customHeight="1" x14ac:dyDescent="0.45">
      <c r="B89" s="44" t="s">
        <v>38</v>
      </c>
      <c r="C89" s="1" t="s">
        <v>11</v>
      </c>
      <c r="D89" s="3">
        <f t="shared" ref="D89:Y89" si="112">+IFERROR((D19/D42)*100,"")</f>
        <v>81.709230537982037</v>
      </c>
      <c r="E89" s="3">
        <f t="shared" si="112"/>
        <v>84.238304259052015</v>
      </c>
      <c r="F89" s="3">
        <f t="shared" si="112"/>
        <v>89.785878918855772</v>
      </c>
      <c r="G89" s="3">
        <f t="shared" si="112"/>
        <v>91.007114065652928</v>
      </c>
      <c r="H89" s="3">
        <f t="shared" si="112"/>
        <v>93.699645882711735</v>
      </c>
      <c r="I89" s="3">
        <f t="shared" si="112"/>
        <v>94.068896824120458</v>
      </c>
      <c r="J89" s="3">
        <f t="shared" si="112"/>
        <v>97.153627033920628</v>
      </c>
      <c r="K89" s="3">
        <f t="shared" si="112"/>
        <v>99.420351464061071</v>
      </c>
      <c r="L89" s="3">
        <f t="shared" si="112"/>
        <v>98.81898753333455</v>
      </c>
      <c r="M89" s="3">
        <f t="shared" si="112"/>
        <v>104.74190216038706</v>
      </c>
      <c r="N89" s="3">
        <f t="shared" si="112"/>
        <v>103.02496947225659</v>
      </c>
      <c r="O89" s="3">
        <f t="shared" si="112"/>
        <v>99.936973042987702</v>
      </c>
      <c r="P89" s="3">
        <f t="shared" si="112"/>
        <v>103.70389735046537</v>
      </c>
      <c r="Q89" s="3">
        <f t="shared" si="112"/>
        <v>109.08982095168361</v>
      </c>
      <c r="R89" s="3">
        <f t="shared" si="112"/>
        <v>107.72158495575223</v>
      </c>
      <c r="S89" s="3">
        <f t="shared" si="112"/>
        <v>105.79309731274635</v>
      </c>
      <c r="T89" s="3">
        <f t="shared" ref="T89" si="113">+IFERROR((T19/T42)*100,"")</f>
        <v>100</v>
      </c>
      <c r="U89" s="3">
        <f t="shared" si="112"/>
        <v>98.216049736720734</v>
      </c>
      <c r="V89" s="3">
        <f t="shared" si="112"/>
        <v>98.597221015197732</v>
      </c>
      <c r="W89" s="3">
        <f t="shared" si="112"/>
        <v>97.019894544390311</v>
      </c>
      <c r="X89" s="3">
        <f t="shared" si="112"/>
        <v>95.712873802526389</v>
      </c>
      <c r="Y89" s="3">
        <f t="shared" si="112"/>
        <v>95.187692373886307</v>
      </c>
      <c r="Z89" s="3">
        <f t="shared" ref="Z89" si="114">+IFERROR((Z19/Z42)*100,"")</f>
        <v>96.996922249019718</v>
      </c>
      <c r="AA89" s="3">
        <f t="shared" ref="AA89" si="115">+IFERROR((AA19/AA42)*100,"")</f>
        <v>117.92132369633978</v>
      </c>
      <c r="AB89" s="186">
        <f t="shared" ref="AB89:AC89" si="116">+IFERROR((AB19/AB42)*100,"")</f>
        <v>118.97520882440114</v>
      </c>
      <c r="AC89" s="186">
        <f t="shared" si="116"/>
        <v>112.84782920141252</v>
      </c>
    </row>
    <row r="90" spans="2:29" ht="15" customHeight="1" x14ac:dyDescent="0.45">
      <c r="B90" s="44" t="s">
        <v>39</v>
      </c>
      <c r="C90" s="1" t="s">
        <v>9</v>
      </c>
      <c r="D90" s="11">
        <f t="shared" ref="D90:Y90" si="117">+IFERROR((D20/D43)*100,"")</f>
        <v>84.731482828610922</v>
      </c>
      <c r="E90" s="11">
        <f t="shared" si="117"/>
        <v>87.391226667314683</v>
      </c>
      <c r="F90" s="11">
        <f t="shared" si="117"/>
        <v>93.213614851335649</v>
      </c>
      <c r="G90" s="11">
        <f t="shared" si="117"/>
        <v>94.354682860778453</v>
      </c>
      <c r="H90" s="11">
        <f t="shared" si="117"/>
        <v>97.092576800421952</v>
      </c>
      <c r="I90" s="11">
        <f t="shared" si="117"/>
        <v>97.259126212336056</v>
      </c>
      <c r="J90" s="11">
        <f t="shared" si="117"/>
        <v>100.33612048278687</v>
      </c>
      <c r="K90" s="11">
        <f t="shared" si="117"/>
        <v>102.82594537787517</v>
      </c>
      <c r="L90" s="11">
        <f t="shared" si="117"/>
        <v>102.1303719983806</v>
      </c>
      <c r="M90" s="11">
        <f t="shared" si="117"/>
        <v>108.87144602771291</v>
      </c>
      <c r="N90" s="11">
        <f t="shared" si="117"/>
        <v>106.73851102216591</v>
      </c>
      <c r="O90" s="11">
        <f t="shared" si="117"/>
        <v>103.36228240539849</v>
      </c>
      <c r="P90" s="11">
        <f t="shared" si="117"/>
        <v>108.68086942881621</v>
      </c>
      <c r="Q90" s="11">
        <f t="shared" si="117"/>
        <v>110.94483607235392</v>
      </c>
      <c r="R90" s="11">
        <f t="shared" si="117"/>
        <v>109.45842917451452</v>
      </c>
      <c r="S90" s="11">
        <f t="shared" si="117"/>
        <v>106.64769755116022</v>
      </c>
      <c r="T90" s="11">
        <f t="shared" ref="T90" si="118">+IFERROR((T20/T43)*100,"")</f>
        <v>100</v>
      </c>
      <c r="U90" s="11">
        <f t="shared" si="117"/>
        <v>97.556762452693064</v>
      </c>
      <c r="V90" s="11">
        <f t="shared" si="117"/>
        <v>97.889755813330311</v>
      </c>
      <c r="W90" s="11">
        <f t="shared" si="117"/>
        <v>96.090321273288552</v>
      </c>
      <c r="X90" s="11">
        <f t="shared" si="117"/>
        <v>94.499931164137436</v>
      </c>
      <c r="Y90" s="11">
        <f t="shared" si="117"/>
        <v>94.969926594346205</v>
      </c>
      <c r="Z90" s="11">
        <f t="shared" ref="Z90" si="119">+IFERROR((Z20/Z43)*100,"")</f>
        <v>96.871351378321719</v>
      </c>
      <c r="AA90" s="11">
        <f t="shared" ref="AA90" si="120">+IFERROR((AA20/AA43)*100,"")</f>
        <v>120.5159414039063</v>
      </c>
      <c r="AB90" s="189">
        <f t="shared" ref="AB90:AC90" si="121">+IFERROR((AB20/AB43)*100,"")</f>
        <v>114.01473542534555</v>
      </c>
      <c r="AC90" s="189">
        <f t="shared" si="121"/>
        <v>107.54393819409141</v>
      </c>
    </row>
    <row r="91" spans="2:29" ht="15" customHeight="1" x14ac:dyDescent="0.45">
      <c r="B91" s="44" t="s">
        <v>40</v>
      </c>
      <c r="C91" s="1" t="s">
        <v>10</v>
      </c>
      <c r="D91" s="11">
        <f t="shared" ref="D91:Y91" si="122">+IFERROR((D21/D44)*100,"")</f>
        <v>59.876546074997727</v>
      </c>
      <c r="E91" s="11">
        <f t="shared" si="122"/>
        <v>61.325263963084552</v>
      </c>
      <c r="F91" s="11">
        <f t="shared" si="122"/>
        <v>64.760202650936279</v>
      </c>
      <c r="G91" s="11">
        <f t="shared" si="122"/>
        <v>66.956852295233617</v>
      </c>
      <c r="H91" s="11">
        <f t="shared" si="122"/>
        <v>69.32997739649548</v>
      </c>
      <c r="I91" s="11">
        <f t="shared" si="122"/>
        <v>71.257250237958445</v>
      </c>
      <c r="J91" s="11">
        <f t="shared" si="122"/>
        <v>74.489116783067246</v>
      </c>
      <c r="K91" s="11">
        <f t="shared" si="122"/>
        <v>74.955931419595856</v>
      </c>
      <c r="L91" s="11">
        <f t="shared" si="122"/>
        <v>75.126857553959596</v>
      </c>
      <c r="M91" s="11">
        <f t="shared" si="122"/>
        <v>75.138650973985435</v>
      </c>
      <c r="N91" s="11">
        <f t="shared" si="122"/>
        <v>76.730263949551542</v>
      </c>
      <c r="O91" s="11">
        <f t="shared" si="122"/>
        <v>75.555555611250725</v>
      </c>
      <c r="P91" s="11">
        <f t="shared" si="122"/>
        <v>71.770546726968092</v>
      </c>
      <c r="Q91" s="11">
        <f t="shared" si="122"/>
        <v>97.173292340148535</v>
      </c>
      <c r="R91" s="11">
        <f t="shared" si="122"/>
        <v>96.621491495815008</v>
      </c>
      <c r="S91" s="11">
        <f t="shared" si="122"/>
        <v>100.40778407299011</v>
      </c>
      <c r="T91" s="11">
        <f t="shared" ref="T91" si="123">+IFERROR((T21/T44)*100,"")</f>
        <v>100</v>
      </c>
      <c r="U91" s="11">
        <f t="shared" si="122"/>
        <v>102.21646262270467</v>
      </c>
      <c r="V91" s="11">
        <f t="shared" si="122"/>
        <v>102.90723615514933</v>
      </c>
      <c r="W91" s="11">
        <f t="shared" si="122"/>
        <v>102.90587717733315</v>
      </c>
      <c r="X91" s="11">
        <f t="shared" si="122"/>
        <v>103.48043041975201</v>
      </c>
      <c r="Y91" s="11">
        <f t="shared" si="122"/>
        <v>96.271983989567886</v>
      </c>
      <c r="Z91" s="11">
        <f t="shared" ref="Z91" si="124">+IFERROR((Z21/Z44)*100,"")</f>
        <v>97.448398541853095</v>
      </c>
      <c r="AA91" s="11">
        <f t="shared" ref="AA91" si="125">+IFERROR((AA21/AA44)*100,"")</f>
        <v>100.31537852042658</v>
      </c>
      <c r="AB91" s="189">
        <f t="shared" ref="AB91:AC91" si="126">+IFERROR((AB21/AB44)*100,"")</f>
        <v>143.70642771420142</v>
      </c>
      <c r="AC91" s="189">
        <f t="shared" si="126"/>
        <v>142.83027318483582</v>
      </c>
    </row>
    <row r="92" spans="2:29" ht="15" customHeight="1" thickBot="1" x14ac:dyDescent="0.5">
      <c r="B92" s="95" t="s">
        <v>21</v>
      </c>
      <c r="C92" s="100" t="s">
        <v>12</v>
      </c>
      <c r="D92" s="102">
        <f t="shared" ref="D92:Y92" si="127">+IFERROR((D22/D45)*100,"")</f>
        <v>70.388092616909603</v>
      </c>
      <c r="E92" s="102">
        <f t="shared" si="127"/>
        <v>69.811069907973376</v>
      </c>
      <c r="F92" s="102">
        <f t="shared" si="127"/>
        <v>72.576672383276957</v>
      </c>
      <c r="G92" s="102">
        <f t="shared" si="127"/>
        <v>74.795331166525713</v>
      </c>
      <c r="H92" s="102">
        <f t="shared" si="127"/>
        <v>75.905838998436437</v>
      </c>
      <c r="I92" s="102">
        <f t="shared" si="127"/>
        <v>75.974646570973448</v>
      </c>
      <c r="J92" s="102">
        <f t="shared" si="127"/>
        <v>78.815631411815104</v>
      </c>
      <c r="K92" s="102">
        <f t="shared" si="127"/>
        <v>78.293220265088465</v>
      </c>
      <c r="L92" s="102">
        <f t="shared" si="127"/>
        <v>80.244560703526517</v>
      </c>
      <c r="M92" s="102">
        <f t="shared" si="127"/>
        <v>87.594802324014935</v>
      </c>
      <c r="N92" s="102">
        <f t="shared" si="127"/>
        <v>89.701899561092873</v>
      </c>
      <c r="O92" s="102">
        <f t="shared" si="127"/>
        <v>93.09228935540736</v>
      </c>
      <c r="P92" s="102">
        <f t="shared" si="127"/>
        <v>99.364852287646585</v>
      </c>
      <c r="Q92" s="102">
        <f t="shared" si="127"/>
        <v>105.15186077725002</v>
      </c>
      <c r="R92" s="102">
        <f t="shared" si="127"/>
        <v>102.91299766499684</v>
      </c>
      <c r="S92" s="102">
        <f t="shared" si="127"/>
        <v>102.27453888254831</v>
      </c>
      <c r="T92" s="102">
        <f t="shared" ref="T92" si="128">+IFERROR((T22/T45)*100,"")</f>
        <v>100</v>
      </c>
      <c r="U92" s="102">
        <f t="shared" si="127"/>
        <v>102.60429919226561</v>
      </c>
      <c r="V92" s="102">
        <f t="shared" si="127"/>
        <v>104.0574810910646</v>
      </c>
      <c r="W92" s="102">
        <f t="shared" si="127"/>
        <v>105.17502398460064</v>
      </c>
      <c r="X92" s="102">
        <f t="shared" si="127"/>
        <v>105.71446722455924</v>
      </c>
      <c r="Y92" s="102">
        <f t="shared" si="127"/>
        <v>112.54953735351658</v>
      </c>
      <c r="Z92" s="102">
        <f t="shared" ref="Z92" si="129">+IFERROR((Z22/Z45)*100,"")</f>
        <v>112.67656425423394</v>
      </c>
      <c r="AA92" s="102">
        <f t="shared" ref="AA92" si="130">+IFERROR((AA22/AA45)*100,"")</f>
        <v>117.9033458829079</v>
      </c>
      <c r="AB92" s="173">
        <f t="shared" ref="AB92:AC92" si="131">+IFERROR((AB22/AB45)*100,"")</f>
        <v>120.23272834167875</v>
      </c>
      <c r="AC92" s="173">
        <f t="shared" si="131"/>
        <v>131.86796848551231</v>
      </c>
    </row>
    <row r="93" spans="2:29" ht="15" customHeight="1" thickTop="1" x14ac:dyDescent="0.45">
      <c r="B93" s="44"/>
      <c r="C93" s="1" t="s">
        <v>22</v>
      </c>
      <c r="D93" s="2"/>
      <c r="E93" s="2"/>
      <c r="F93" s="2"/>
      <c r="G93" s="2"/>
      <c r="H93" s="2"/>
      <c r="I93" s="2"/>
      <c r="J93" s="2"/>
      <c r="K93" s="2"/>
      <c r="L93" s="2"/>
      <c r="M93" s="2"/>
      <c r="N93" s="2"/>
      <c r="O93" s="2"/>
      <c r="P93" s="2"/>
      <c r="Q93" s="2"/>
      <c r="R93" s="2"/>
      <c r="S93" s="2"/>
      <c r="T93" s="2"/>
      <c r="U93" s="2"/>
      <c r="V93" s="2"/>
      <c r="W93" s="2"/>
      <c r="X93" s="2"/>
      <c r="Y93" s="2"/>
      <c r="Z93" s="2"/>
      <c r="AA93" s="2"/>
      <c r="AB93" s="171"/>
      <c r="AC93" s="171"/>
    </row>
    <row r="96" spans="2:29" ht="15" customHeight="1" x14ac:dyDescent="0.5">
      <c r="B96" s="64"/>
      <c r="C96" s="62" t="s">
        <v>325</v>
      </c>
      <c r="D96" s="64"/>
      <c r="E96" s="64"/>
      <c r="F96" s="64"/>
      <c r="G96" s="64"/>
      <c r="H96" s="64"/>
      <c r="I96" s="64"/>
      <c r="J96" s="64"/>
      <c r="K96" s="64"/>
      <c r="L96" s="64"/>
      <c r="M96" s="64"/>
      <c r="N96" s="64"/>
      <c r="O96" s="64"/>
      <c r="P96" s="64"/>
      <c r="Q96" s="64"/>
      <c r="R96" s="64"/>
      <c r="S96" s="64"/>
      <c r="T96" s="64"/>
      <c r="U96" s="64"/>
      <c r="V96" s="64"/>
      <c r="W96" s="64"/>
      <c r="X96" s="64"/>
      <c r="Y96" s="64"/>
      <c r="Z96" s="64"/>
      <c r="AA96" s="64"/>
      <c r="AB96" s="169"/>
      <c r="AC96" s="169"/>
    </row>
    <row r="97" spans="1:29" ht="15" customHeight="1" x14ac:dyDescent="0.5">
      <c r="B97" s="64"/>
      <c r="C97" s="62" t="s">
        <v>321</v>
      </c>
      <c r="D97" s="64"/>
      <c r="E97" s="64"/>
      <c r="F97" s="64"/>
      <c r="G97" s="64"/>
      <c r="H97" s="64"/>
      <c r="I97" s="64"/>
      <c r="J97" s="64"/>
      <c r="K97" s="64"/>
      <c r="L97" s="64"/>
      <c r="M97" s="64"/>
      <c r="N97" s="64"/>
      <c r="O97" s="64"/>
      <c r="P97" s="64"/>
      <c r="Q97" s="64"/>
      <c r="R97" s="64"/>
      <c r="S97" s="64"/>
      <c r="T97" s="64"/>
      <c r="U97" s="64"/>
      <c r="V97" s="64"/>
      <c r="W97" s="64"/>
      <c r="X97" s="64"/>
      <c r="Y97" s="64"/>
      <c r="Z97" s="64"/>
      <c r="AA97" s="64"/>
      <c r="AB97" s="169"/>
      <c r="AC97" s="169"/>
    </row>
    <row r="98" spans="1:29" ht="15" customHeight="1" thickBot="1" x14ac:dyDescent="0.55000000000000004">
      <c r="B98" s="94"/>
      <c r="C98" s="86" t="s">
        <v>445</v>
      </c>
      <c r="D98" s="99">
        <f>D$5</f>
        <v>1999</v>
      </c>
      <c r="E98" s="99">
        <f t="shared" ref="E98:AA98" si="132">+D98+1</f>
        <v>2000</v>
      </c>
      <c r="F98" s="99">
        <f t="shared" si="132"/>
        <v>2001</v>
      </c>
      <c r="G98" s="99">
        <f t="shared" si="132"/>
        <v>2002</v>
      </c>
      <c r="H98" s="99">
        <f t="shared" si="132"/>
        <v>2003</v>
      </c>
      <c r="I98" s="99">
        <f t="shared" si="132"/>
        <v>2004</v>
      </c>
      <c r="J98" s="99">
        <f t="shared" si="132"/>
        <v>2005</v>
      </c>
      <c r="K98" s="99">
        <f t="shared" si="132"/>
        <v>2006</v>
      </c>
      <c r="L98" s="99">
        <f t="shared" si="132"/>
        <v>2007</v>
      </c>
      <c r="M98" s="99">
        <f t="shared" si="132"/>
        <v>2008</v>
      </c>
      <c r="N98" s="99">
        <f t="shared" si="132"/>
        <v>2009</v>
      </c>
      <c r="O98" s="99">
        <f t="shared" si="132"/>
        <v>2010</v>
      </c>
      <c r="P98" s="99">
        <f t="shared" si="132"/>
        <v>2011</v>
      </c>
      <c r="Q98" s="99">
        <f t="shared" si="132"/>
        <v>2012</v>
      </c>
      <c r="R98" s="99">
        <f t="shared" si="132"/>
        <v>2013</v>
      </c>
      <c r="S98" s="99">
        <f t="shared" si="132"/>
        <v>2014</v>
      </c>
      <c r="T98" s="99">
        <f t="shared" si="132"/>
        <v>2015</v>
      </c>
      <c r="U98" s="99">
        <f t="shared" si="132"/>
        <v>2016</v>
      </c>
      <c r="V98" s="99">
        <f t="shared" si="132"/>
        <v>2017</v>
      </c>
      <c r="W98" s="99">
        <f t="shared" si="132"/>
        <v>2018</v>
      </c>
      <c r="X98" s="99">
        <f t="shared" si="132"/>
        <v>2019</v>
      </c>
      <c r="Y98" s="99">
        <f t="shared" si="132"/>
        <v>2020</v>
      </c>
      <c r="Z98" s="99">
        <f t="shared" si="132"/>
        <v>2021</v>
      </c>
      <c r="AA98" s="99">
        <f t="shared" si="132"/>
        <v>2022</v>
      </c>
      <c r="AB98" s="170">
        <f t="shared" ref="AB98:AC98" si="133">+AA98+1</f>
        <v>2023</v>
      </c>
      <c r="AC98" s="170">
        <f t="shared" si="133"/>
        <v>2024</v>
      </c>
    </row>
    <row r="99" spans="1:29" ht="15" customHeight="1" thickTop="1" x14ac:dyDescent="0.5">
      <c r="A99" s="68"/>
      <c r="B99" s="96" t="s">
        <v>0</v>
      </c>
      <c r="C99" s="67" t="s">
        <v>1</v>
      </c>
      <c r="D99" s="64"/>
      <c r="E99" s="64"/>
      <c r="F99" s="64"/>
      <c r="G99" s="64"/>
      <c r="H99" s="64"/>
      <c r="I99" s="64"/>
      <c r="J99" s="64"/>
      <c r="K99" s="64"/>
      <c r="L99" s="64"/>
      <c r="M99" s="64"/>
      <c r="N99" s="64"/>
      <c r="O99" s="64"/>
      <c r="P99" s="64"/>
      <c r="Q99" s="64"/>
      <c r="R99" s="64"/>
      <c r="S99" s="64"/>
      <c r="T99" s="64"/>
      <c r="U99" s="64"/>
      <c r="V99" s="64"/>
      <c r="W99" s="64"/>
      <c r="X99" s="64"/>
      <c r="Y99" s="64"/>
      <c r="Z99" s="64"/>
      <c r="AA99" s="64"/>
      <c r="AB99" s="169"/>
      <c r="AC99" s="169"/>
    </row>
    <row r="100" spans="1:29" ht="15" customHeight="1" x14ac:dyDescent="0.45">
      <c r="B100" s="44" t="s">
        <v>23</v>
      </c>
      <c r="C100" s="4" t="s">
        <v>2</v>
      </c>
      <c r="D100" s="6" t="str">
        <f>+IFERROR((D77/#REF!-1)*100,"")</f>
        <v/>
      </c>
      <c r="E100" s="6">
        <f t="shared" ref="E100:Y100" si="134">+IFERROR((E77/D77-1)*100,"")</f>
        <v>0.28363171070455717</v>
      </c>
      <c r="F100" s="6">
        <f t="shared" si="134"/>
        <v>4.7140495723798637</v>
      </c>
      <c r="G100" s="6">
        <f t="shared" si="134"/>
        <v>2.0460920779253211</v>
      </c>
      <c r="H100" s="6">
        <f t="shared" si="134"/>
        <v>0.95090526152596944</v>
      </c>
      <c r="I100" s="6">
        <f t="shared" si="134"/>
        <v>-0.50331689595587426</v>
      </c>
      <c r="J100" s="6">
        <f t="shared" si="134"/>
        <v>4.9677153286045383</v>
      </c>
      <c r="K100" s="6">
        <f t="shared" si="134"/>
        <v>4.6078243364000571E-2</v>
      </c>
      <c r="L100" s="6">
        <f t="shared" si="134"/>
        <v>1.7533593688567661</v>
      </c>
      <c r="M100" s="6">
        <f t="shared" si="134"/>
        <v>8.9058897213394772</v>
      </c>
      <c r="N100" s="6">
        <f t="shared" si="134"/>
        <v>1.7217614054489738</v>
      </c>
      <c r="O100" s="6">
        <f t="shared" si="134"/>
        <v>-0.74961717745729572</v>
      </c>
      <c r="P100" s="6">
        <f t="shared" si="134"/>
        <v>3.518580249311043</v>
      </c>
      <c r="Q100" s="6">
        <f t="shared" si="134"/>
        <v>3.836221038870069</v>
      </c>
      <c r="R100" s="6">
        <f t="shared" si="134"/>
        <v>0.67321023331901042</v>
      </c>
      <c r="S100" s="6">
        <f t="shared" si="134"/>
        <v>0.95107224778456789</v>
      </c>
      <c r="T100" s="6">
        <f t="shared" si="134"/>
        <v>-1.3776145215238067</v>
      </c>
      <c r="U100" s="6">
        <f t="shared" si="134"/>
        <v>0.53746611378944209</v>
      </c>
      <c r="V100" s="6">
        <f t="shared" si="134"/>
        <v>0.99917684735462142</v>
      </c>
      <c r="W100" s="6">
        <f t="shared" si="134"/>
        <v>2.0864414870353398</v>
      </c>
      <c r="X100" s="6">
        <f t="shared" si="134"/>
        <v>0.25218837636242775</v>
      </c>
      <c r="Y100" s="6">
        <f t="shared" si="134"/>
        <v>6.7141703177773682</v>
      </c>
      <c r="Z100" s="6">
        <f t="shared" ref="Z100:AA100" si="135">+IFERROR((Z77/Y77-1)*100,"")</f>
        <v>1.3076943694686483</v>
      </c>
      <c r="AA100" s="6">
        <f t="shared" si="135"/>
        <v>8.5475275453917643</v>
      </c>
      <c r="AB100" s="187">
        <f t="shared" ref="AB100:AC115" si="136">+IFERROR((AB77/AA77-1)*100,"")</f>
        <v>-0.90855424509871385</v>
      </c>
      <c r="AC100" s="187">
        <f t="shared" si="136"/>
        <v>1.1995546364276466</v>
      </c>
    </row>
    <row r="101" spans="1:29" ht="15" customHeight="1" x14ac:dyDescent="0.45">
      <c r="B101" s="44" t="s">
        <v>24</v>
      </c>
      <c r="C101" s="1" t="s">
        <v>3</v>
      </c>
      <c r="D101" s="3" t="str">
        <f>+IFERROR((D78/#REF!-1)*100,"")</f>
        <v/>
      </c>
      <c r="E101" s="3">
        <f t="shared" ref="E101:Y101" si="137">+IFERROR((E78/D78-1)*100,"")</f>
        <v>3.0953755426765817E-2</v>
      </c>
      <c r="F101" s="3">
        <f t="shared" si="137"/>
        <v>5.3135652896290075</v>
      </c>
      <c r="G101" s="3">
        <f t="shared" si="137"/>
        <v>2.2572327969243799</v>
      </c>
      <c r="H101" s="3">
        <f t="shared" si="137"/>
        <v>0.71618156484374307</v>
      </c>
      <c r="I101" s="3">
        <f t="shared" si="137"/>
        <v>-0.64355062993481926</v>
      </c>
      <c r="J101" s="3">
        <f t="shared" si="137"/>
        <v>5.8715103217991782</v>
      </c>
      <c r="K101" s="3">
        <f t="shared" si="137"/>
        <v>-0.26074435695977449</v>
      </c>
      <c r="L101" s="3">
        <f t="shared" si="137"/>
        <v>2.1722956664316229E-2</v>
      </c>
      <c r="M101" s="3">
        <f t="shared" si="137"/>
        <v>10.027850995250587</v>
      </c>
      <c r="N101" s="3">
        <f t="shared" si="137"/>
        <v>1.5883878554251663</v>
      </c>
      <c r="O101" s="3">
        <f t="shared" si="137"/>
        <v>-1.6528700086574477</v>
      </c>
      <c r="P101" s="3">
        <f t="shared" si="137"/>
        <v>3.3974251412044243</v>
      </c>
      <c r="Q101" s="3">
        <f t="shared" si="137"/>
        <v>3.5961280695683717</v>
      </c>
      <c r="R101" s="3">
        <f t="shared" si="137"/>
        <v>0.70053942790169188</v>
      </c>
      <c r="S101" s="3">
        <f t="shared" si="137"/>
        <v>0.37411663043069865</v>
      </c>
      <c r="T101" s="3">
        <f t="shared" si="137"/>
        <v>-0.29950696947573796</v>
      </c>
      <c r="U101" s="3">
        <f t="shared" si="137"/>
        <v>0.17612936897895004</v>
      </c>
      <c r="V101" s="3">
        <f t="shared" si="137"/>
        <v>0.64139416595807575</v>
      </c>
      <c r="W101" s="3">
        <f t="shared" si="137"/>
        <v>1.6921368535709469</v>
      </c>
      <c r="X101" s="3">
        <f t="shared" si="137"/>
        <v>-1.754583918988184</v>
      </c>
      <c r="Y101" s="3">
        <f t="shared" si="137"/>
        <v>3.9508300281831499</v>
      </c>
      <c r="Z101" s="3">
        <f t="shared" ref="Z101:AA101" si="138">+IFERROR((Z78/Y78-1)*100,"")</f>
        <v>4.9770356323324938</v>
      </c>
      <c r="AA101" s="3">
        <f t="shared" si="138"/>
        <v>10.529525217797286</v>
      </c>
      <c r="AB101" s="186">
        <f t="shared" si="136"/>
        <v>-0.99812539986507964</v>
      </c>
      <c r="AC101" s="186">
        <f t="shared" si="136"/>
        <v>1.905201729849848</v>
      </c>
    </row>
    <row r="102" spans="1:29" ht="15" customHeight="1" x14ac:dyDescent="0.45">
      <c r="B102" s="44" t="s">
        <v>25</v>
      </c>
      <c r="C102" s="1" t="s">
        <v>4</v>
      </c>
      <c r="D102" s="3" t="str">
        <f>+IFERROR((D79/#REF!-1)*100,"")</f>
        <v/>
      </c>
      <c r="E102" s="3">
        <f t="shared" ref="E102:Y102" si="139">+IFERROR((E79/D79-1)*100,"")</f>
        <v>1.6575267654169501</v>
      </c>
      <c r="F102" s="3">
        <f t="shared" si="139"/>
        <v>1.3035626959606805</v>
      </c>
      <c r="G102" s="3">
        <f t="shared" si="139"/>
        <v>0.83819689936830422</v>
      </c>
      <c r="H102" s="3">
        <f t="shared" si="139"/>
        <v>1.6841144042498701</v>
      </c>
      <c r="I102" s="3">
        <f t="shared" si="139"/>
        <v>0.11575694887970833</v>
      </c>
      <c r="J102" s="3">
        <f t="shared" si="139"/>
        <v>8.9486539245098307E-2</v>
      </c>
      <c r="K102" s="3">
        <f t="shared" si="139"/>
        <v>1.3553399733910565</v>
      </c>
      <c r="L102" s="3">
        <f t="shared" si="139"/>
        <v>10.408787084447969</v>
      </c>
      <c r="M102" s="3">
        <f t="shared" si="139"/>
        <v>4.2141171664473065</v>
      </c>
      <c r="N102" s="3">
        <f t="shared" si="139"/>
        <v>2.7625113429451176</v>
      </c>
      <c r="O102" s="3">
        <f t="shared" si="139"/>
        <v>2.5039050133371266</v>
      </c>
      <c r="P102" s="3">
        <f t="shared" si="139"/>
        <v>4.3560693437421527</v>
      </c>
      <c r="Q102" s="3">
        <f t="shared" si="139"/>
        <v>5.1331609170743864</v>
      </c>
      <c r="R102" s="3">
        <f t="shared" si="139"/>
        <v>0.38747668218783726</v>
      </c>
      <c r="S102" s="3">
        <f t="shared" si="139"/>
        <v>3.1233961374725006</v>
      </c>
      <c r="T102" s="3">
        <f t="shared" si="139"/>
        <v>-6.3717317487431586</v>
      </c>
      <c r="U102" s="3">
        <f t="shared" si="139"/>
        <v>1.7469167171192845</v>
      </c>
      <c r="V102" s="3">
        <f t="shared" si="139"/>
        <v>2.1272632965376737</v>
      </c>
      <c r="W102" s="3">
        <f t="shared" si="139"/>
        <v>3.6561525660399052</v>
      </c>
      <c r="X102" s="3">
        <f t="shared" si="139"/>
        <v>5.3619175334555624</v>
      </c>
      <c r="Y102" s="3">
        <f t="shared" si="139"/>
        <v>15.243163680005289</v>
      </c>
      <c r="Z102" s="3">
        <f t="shared" ref="Z102:AA102" si="140">+IFERROR((Z79/Y79-1)*100,"")</f>
        <v>-7.2345073261125714</v>
      </c>
      <c r="AA102" s="3">
        <f t="shared" si="140"/>
        <v>4.3910053941082383</v>
      </c>
      <c r="AB102" s="186">
        <f t="shared" si="136"/>
        <v>-0.5494656856411706</v>
      </c>
      <c r="AC102" s="186">
        <f t="shared" si="136"/>
        <v>-0.65526409117132589</v>
      </c>
    </row>
    <row r="103" spans="1:29" ht="15" customHeight="1" x14ac:dyDescent="0.45">
      <c r="B103" s="44" t="s">
        <v>26</v>
      </c>
      <c r="C103" s="1" t="s">
        <v>5</v>
      </c>
      <c r="D103" s="3" t="str">
        <f>+IFERROR((D80/#REF!-1)*100,"")</f>
        <v/>
      </c>
      <c r="E103" s="3">
        <f t="shared" ref="E103:Y103" si="141">+IFERROR((E80/D80-1)*100,"")</f>
        <v>1.2343294577008113</v>
      </c>
      <c r="F103" s="3">
        <f t="shared" si="141"/>
        <v>5.5432914731794014</v>
      </c>
      <c r="G103" s="3">
        <f t="shared" si="141"/>
        <v>2.196027488683816</v>
      </c>
      <c r="H103" s="3">
        <f t="shared" si="141"/>
        <v>3.7092525701771351</v>
      </c>
      <c r="I103" s="3">
        <f t="shared" si="141"/>
        <v>0.26090117640622523</v>
      </c>
      <c r="J103" s="3">
        <f t="shared" si="141"/>
        <v>4.6632121381522618</v>
      </c>
      <c r="K103" s="3">
        <f t="shared" si="141"/>
        <v>1.4895109500160597</v>
      </c>
      <c r="L103" s="3">
        <f t="shared" si="141"/>
        <v>1.3719463648077745</v>
      </c>
      <c r="M103" s="3">
        <f t="shared" si="141"/>
        <v>5.0231435175223105</v>
      </c>
      <c r="N103" s="3">
        <f t="shared" si="141"/>
        <v>-4.5056463182668871E-2</v>
      </c>
      <c r="O103" s="3">
        <f t="shared" si="141"/>
        <v>4.6689325347864186</v>
      </c>
      <c r="P103" s="3">
        <f t="shared" si="141"/>
        <v>2.1996087815686849</v>
      </c>
      <c r="Q103" s="3">
        <f t="shared" si="141"/>
        <v>3.0697643737932268</v>
      </c>
      <c r="R103" s="3">
        <f t="shared" si="141"/>
        <v>1.3912377323594516</v>
      </c>
      <c r="S103" s="3">
        <f t="shared" si="141"/>
        <v>2.645216068112366</v>
      </c>
      <c r="T103" s="3">
        <f t="shared" si="141"/>
        <v>1.7910871861479327</v>
      </c>
      <c r="U103" s="3">
        <f t="shared" si="141"/>
        <v>1.5477084898572357</v>
      </c>
      <c r="V103" s="3">
        <f t="shared" si="141"/>
        <v>1.7665414208901886</v>
      </c>
      <c r="W103" s="3">
        <f t="shared" si="141"/>
        <v>0.82672023442524889</v>
      </c>
      <c r="X103" s="3">
        <f t="shared" si="141"/>
        <v>6.2955538455949478</v>
      </c>
      <c r="Y103" s="3">
        <f t="shared" si="141"/>
        <v>8.353219644984943</v>
      </c>
      <c r="Z103" s="3">
        <f t="shared" ref="Z103:AA103" si="142">+IFERROR((Z80/Y80-1)*100,"")</f>
        <v>-3.2079648979089215</v>
      </c>
      <c r="AA103" s="3">
        <f t="shared" si="142"/>
        <v>5.0808361023890747E-2</v>
      </c>
      <c r="AB103" s="186">
        <f t="shared" si="136"/>
        <v>-1.5337583373082109</v>
      </c>
      <c r="AC103" s="186">
        <f t="shared" si="136"/>
        <v>-0.48277316929759007</v>
      </c>
    </row>
    <row r="104" spans="1:29" ht="15" customHeight="1" x14ac:dyDescent="0.45">
      <c r="B104" s="44" t="s">
        <v>27</v>
      </c>
      <c r="C104" s="4" t="s">
        <v>6</v>
      </c>
      <c r="D104" s="6" t="str">
        <f>+IFERROR((D81/#REF!-1)*100,"")</f>
        <v/>
      </c>
      <c r="E104" s="6">
        <f t="shared" ref="E104:Y104" si="143">+IFERROR((E81/D81-1)*100,"")</f>
        <v>-3.7109876661671759</v>
      </c>
      <c r="F104" s="6">
        <f t="shared" si="143"/>
        <v>-3.3640841123091514</v>
      </c>
      <c r="G104" s="6">
        <f t="shared" si="143"/>
        <v>5.0467180012682133</v>
      </c>
      <c r="H104" s="6">
        <f t="shared" si="143"/>
        <v>5.1413757955312001</v>
      </c>
      <c r="I104" s="6">
        <f t="shared" si="143"/>
        <v>-5.5469354220616385E-2</v>
      </c>
      <c r="J104" s="6">
        <f t="shared" si="143"/>
        <v>1.342930891788674</v>
      </c>
      <c r="K104" s="6">
        <f t="shared" si="143"/>
        <v>0.31480593588335548</v>
      </c>
      <c r="L104" s="6">
        <f t="shared" si="143"/>
        <v>7.6803221264030386</v>
      </c>
      <c r="M104" s="6">
        <f t="shared" si="143"/>
        <v>8.6646003165168128</v>
      </c>
      <c r="N104" s="6">
        <f t="shared" si="143"/>
        <v>-2.9173007639968551</v>
      </c>
      <c r="O104" s="6">
        <f t="shared" si="143"/>
        <v>2.0189081226514416</v>
      </c>
      <c r="P104" s="6">
        <f t="shared" si="143"/>
        <v>3.2614360125972297</v>
      </c>
      <c r="Q104" s="6">
        <f t="shared" si="143"/>
        <v>3.5020802386528826</v>
      </c>
      <c r="R104" s="6">
        <f t="shared" si="143"/>
        <v>1.6618500115021417</v>
      </c>
      <c r="S104" s="6">
        <f t="shared" si="143"/>
        <v>-5.4723456249934248</v>
      </c>
      <c r="T104" s="6">
        <f t="shared" si="143"/>
        <v>-9.9951269024519345</v>
      </c>
      <c r="U104" s="6">
        <f t="shared" si="143"/>
        <v>1.1092095076196573</v>
      </c>
      <c r="V104" s="6">
        <f t="shared" si="143"/>
        <v>1.6329652469047273</v>
      </c>
      <c r="W104" s="6">
        <f t="shared" si="143"/>
        <v>-4.2050769470417642</v>
      </c>
      <c r="X104" s="6">
        <f t="shared" si="143"/>
        <v>-13.031937076116106</v>
      </c>
      <c r="Y104" s="6">
        <f t="shared" si="143"/>
        <v>-4.2131436777679054</v>
      </c>
      <c r="Z104" s="6">
        <f t="shared" ref="Z104:AA104" si="144">+IFERROR((Z81/Y81-1)*100,"")</f>
        <v>3.1544171827709411</v>
      </c>
      <c r="AA104" s="6">
        <f t="shared" si="144"/>
        <v>8.8913437673744369</v>
      </c>
      <c r="AB104" s="187">
        <f t="shared" si="136"/>
        <v>15.129130290740701</v>
      </c>
      <c r="AC104" s="187">
        <f t="shared" si="136"/>
        <v>8.312207168611474</v>
      </c>
    </row>
    <row r="105" spans="1:29" ht="15" customHeight="1" x14ac:dyDescent="0.45">
      <c r="B105" s="44" t="s">
        <v>7</v>
      </c>
      <c r="C105" s="1" t="s">
        <v>28</v>
      </c>
      <c r="D105" s="3" t="str">
        <f>+IFERROR((D82/#REF!-1)*100,"")</f>
        <v/>
      </c>
      <c r="E105" s="3">
        <f t="shared" ref="E105:Y105" si="145">+IFERROR((E82/D82-1)*100,"")</f>
        <v>-0.94531534471261613</v>
      </c>
      <c r="F105" s="3">
        <f t="shared" si="145"/>
        <v>-5.2402359975853408</v>
      </c>
      <c r="G105" s="3">
        <f t="shared" si="145"/>
        <v>1.739242432806809</v>
      </c>
      <c r="H105" s="3">
        <f t="shared" si="145"/>
        <v>5.3536531282917244</v>
      </c>
      <c r="I105" s="3">
        <f t="shared" si="145"/>
        <v>-1.0164936581058548E-2</v>
      </c>
      <c r="J105" s="3">
        <f t="shared" si="145"/>
        <v>0.52286502223788389</v>
      </c>
      <c r="K105" s="3">
        <f t="shared" si="145"/>
        <v>0.20878560358310594</v>
      </c>
      <c r="L105" s="3">
        <f t="shared" si="145"/>
        <v>7.233575658364777</v>
      </c>
      <c r="M105" s="3">
        <f t="shared" si="145"/>
        <v>5.8910820743004466</v>
      </c>
      <c r="N105" s="3">
        <f t="shared" si="145"/>
        <v>-2.828782044704059</v>
      </c>
      <c r="O105" s="3">
        <f t="shared" si="145"/>
        <v>2.4598019749328515</v>
      </c>
      <c r="P105" s="3">
        <f t="shared" si="145"/>
        <v>3.1399393830943145</v>
      </c>
      <c r="Q105" s="3">
        <f t="shared" si="145"/>
        <v>3.5364344355201416</v>
      </c>
      <c r="R105" s="3">
        <f t="shared" si="145"/>
        <v>1.3608047650835564</v>
      </c>
      <c r="S105" s="3">
        <f t="shared" si="145"/>
        <v>-5.3942996546730733</v>
      </c>
      <c r="T105" s="3">
        <f t="shared" si="145"/>
        <v>-10.141155357984545</v>
      </c>
      <c r="U105" s="3">
        <f t="shared" si="145"/>
        <v>1.4188517576569692</v>
      </c>
      <c r="V105" s="3">
        <f t="shared" si="145"/>
        <v>1.944819892300087</v>
      </c>
      <c r="W105" s="3">
        <f t="shared" si="145"/>
        <v>-4.2359640215491652</v>
      </c>
      <c r="X105" s="3">
        <f t="shared" si="145"/>
        <v>-13.432445242496293</v>
      </c>
      <c r="Y105" s="3">
        <f t="shared" si="145"/>
        <v>-3.7740258719321296</v>
      </c>
      <c r="Z105" s="3">
        <f t="shared" ref="Z105:AA105" si="146">+IFERROR((Z82/Y82-1)*100,"")</f>
        <v>5.0644147060901146</v>
      </c>
      <c r="AA105" s="3">
        <f t="shared" si="146"/>
        <v>7.7823974244972449</v>
      </c>
      <c r="AB105" s="186">
        <f t="shared" si="136"/>
        <v>1.7641232902425807</v>
      </c>
      <c r="AC105" s="186">
        <f t="shared" si="136"/>
        <v>-2.1368097972316979</v>
      </c>
    </row>
    <row r="106" spans="1:29" ht="15" customHeight="1" x14ac:dyDescent="0.45">
      <c r="B106" s="44" t="s">
        <v>30</v>
      </c>
      <c r="C106" s="1" t="s">
        <v>29</v>
      </c>
      <c r="D106" s="3" t="str">
        <f>+IFERROR((D83/#REF!-1)*100,"")</f>
        <v/>
      </c>
      <c r="E106" s="3">
        <f t="shared" ref="E106:Y106" si="147">+IFERROR((E83/D83-1)*100,"")</f>
        <v>26.65983368493421</v>
      </c>
      <c r="F106" s="3">
        <f t="shared" si="147"/>
        <v>-70.601339923545424</v>
      </c>
      <c r="G106" s="3">
        <f t="shared" si="147"/>
        <v>-128.26005922274626</v>
      </c>
      <c r="H106" s="3">
        <f t="shared" si="147"/>
        <v>2.3403495633723681</v>
      </c>
      <c r="I106" s="3">
        <f t="shared" si="147"/>
        <v>6.3965302087081843</v>
      </c>
      <c r="J106" s="3">
        <f t="shared" si="147"/>
        <v>7.725288289968435</v>
      </c>
      <c r="K106" s="3">
        <f t="shared" si="147"/>
        <v>8.2351845577610874</v>
      </c>
      <c r="L106" s="3">
        <f t="shared" si="147"/>
        <v>-1025.8601154767482</v>
      </c>
      <c r="M106" s="3">
        <f t="shared" si="147"/>
        <v>25.206691186781384</v>
      </c>
      <c r="N106" s="3">
        <f t="shared" si="147"/>
        <v>-4.2844598031916199</v>
      </c>
      <c r="O106" s="3">
        <f t="shared" si="147"/>
        <v>-2.5014096590113111</v>
      </c>
      <c r="P106" s="3">
        <f t="shared" si="147"/>
        <v>5.8691092338910789</v>
      </c>
      <c r="Q106" s="3">
        <f t="shared" si="147"/>
        <v>3.1983763238273788</v>
      </c>
      <c r="R106" s="3">
        <f t="shared" si="147"/>
        <v>46.65435464377228</v>
      </c>
      <c r="S106" s="3">
        <f t="shared" si="147"/>
        <v>-7.8332700699410784</v>
      </c>
      <c r="T106" s="3">
        <f t="shared" si="147"/>
        <v>2.6039203949964618</v>
      </c>
      <c r="U106" s="3">
        <f t="shared" si="147"/>
        <v>-9.4506372962650413</v>
      </c>
      <c r="V106" s="3">
        <f t="shared" si="147"/>
        <v>-3.6214516145343545</v>
      </c>
      <c r="W106" s="3">
        <f t="shared" si="147"/>
        <v>-3.8753831005838291</v>
      </c>
      <c r="X106" s="3">
        <f t="shared" si="147"/>
        <v>-4.2269641784617455</v>
      </c>
      <c r="Y106" s="3">
        <f t="shared" si="147"/>
        <v>10.839840299614867</v>
      </c>
      <c r="Z106" s="3">
        <f t="shared" ref="Z106:AA106" si="148">+IFERROR((Z83/Y83-1)*100,"")</f>
        <v>17.892680997292931</v>
      </c>
      <c r="AA106" s="3">
        <f t="shared" si="148"/>
        <v>-60.631032160836249</v>
      </c>
      <c r="AB106" s="186">
        <f t="shared" si="136"/>
        <v>-673.30787570965379</v>
      </c>
      <c r="AC106" s="186">
        <f t="shared" si="136"/>
        <v>76.173572089341363</v>
      </c>
    </row>
    <row r="107" spans="1:29" ht="15" customHeight="1" x14ac:dyDescent="0.45">
      <c r="B107" s="44" t="s">
        <v>31</v>
      </c>
      <c r="C107" s="1" t="s">
        <v>32</v>
      </c>
      <c r="D107" s="3" t="str">
        <f>+IFERROR((D84/#REF!-1)*100,"")</f>
        <v/>
      </c>
      <c r="E107" s="3" t="str">
        <f t="shared" ref="E107:Y107" si="149">+IFERROR((E84/D84-1)*100,"")</f>
        <v/>
      </c>
      <c r="F107" s="3" t="str">
        <f t="shared" si="149"/>
        <v/>
      </c>
      <c r="G107" s="3" t="str">
        <f t="shared" si="149"/>
        <v/>
      </c>
      <c r="H107" s="3" t="str">
        <f t="shared" si="149"/>
        <v/>
      </c>
      <c r="I107" s="3" t="str">
        <f t="shared" si="149"/>
        <v/>
      </c>
      <c r="J107" s="3" t="str">
        <f t="shared" si="149"/>
        <v/>
      </c>
      <c r="K107" s="3" t="str">
        <f t="shared" si="149"/>
        <v/>
      </c>
      <c r="L107" s="3" t="str">
        <f t="shared" si="149"/>
        <v/>
      </c>
      <c r="M107" s="3" t="str">
        <f t="shared" si="149"/>
        <v/>
      </c>
      <c r="N107" s="3" t="str">
        <f t="shared" si="149"/>
        <v/>
      </c>
      <c r="O107" s="3" t="str">
        <f t="shared" si="149"/>
        <v/>
      </c>
      <c r="P107" s="3" t="str">
        <f t="shared" si="149"/>
        <v/>
      </c>
      <c r="Q107" s="3" t="str">
        <f t="shared" si="149"/>
        <v/>
      </c>
      <c r="R107" s="3" t="str">
        <f t="shared" si="149"/>
        <v/>
      </c>
      <c r="S107" s="3" t="str">
        <f t="shared" si="149"/>
        <v/>
      </c>
      <c r="T107" s="3" t="str">
        <f t="shared" si="149"/>
        <v/>
      </c>
      <c r="U107" s="3">
        <f t="shared" si="149"/>
        <v>6.5088757396449815</v>
      </c>
      <c r="V107" s="3">
        <f t="shared" si="149"/>
        <v>-1.3754045307443397</v>
      </c>
      <c r="W107" s="3">
        <f t="shared" si="149"/>
        <v>2.8901734104046062</v>
      </c>
      <c r="X107" s="3">
        <f t="shared" si="149"/>
        <v>15.463215258855589</v>
      </c>
      <c r="Y107" s="3">
        <f t="shared" si="149"/>
        <v>9.7092704333516124</v>
      </c>
      <c r="Z107" s="3">
        <f t="shared" ref="Z107:AA107" si="150">+IFERROR((Z84/Y84-1)*100,"")</f>
        <v>-5.2232142857142838</v>
      </c>
      <c r="AA107" s="3">
        <f t="shared" si="150"/>
        <v>9.1743119266055384</v>
      </c>
      <c r="AB107" s="186">
        <f t="shared" si="136"/>
        <v>3.9688608933076797</v>
      </c>
      <c r="AC107" s="186">
        <f t="shared" si="136"/>
        <v>27.622288125446183</v>
      </c>
    </row>
    <row r="108" spans="1:29" ht="15" customHeight="1" x14ac:dyDescent="0.45">
      <c r="B108" s="44" t="s">
        <v>33</v>
      </c>
      <c r="C108" s="4" t="s">
        <v>35</v>
      </c>
      <c r="D108" s="6" t="str">
        <f>+IFERROR((D85/#REF!-1)*100,"")</f>
        <v/>
      </c>
      <c r="E108" s="6">
        <f t="shared" ref="E108:Y108" si="151">+IFERROR((E85/D85-1)*100,"")</f>
        <v>7.3795310811937576</v>
      </c>
      <c r="F108" s="6">
        <f t="shared" si="151"/>
        <v>7.5664928899870088</v>
      </c>
      <c r="G108" s="6">
        <f t="shared" si="151"/>
        <v>-5.8599150144854173</v>
      </c>
      <c r="H108" s="6">
        <f t="shared" si="151"/>
        <v>5.8270613758897971</v>
      </c>
      <c r="I108" s="6">
        <f t="shared" si="151"/>
        <v>-6.3215860902516958</v>
      </c>
      <c r="J108" s="6">
        <f t="shared" si="151"/>
        <v>8.6394051109685002</v>
      </c>
      <c r="K108" s="6">
        <f t="shared" si="151"/>
        <v>16.148639258632457</v>
      </c>
      <c r="L108" s="6">
        <f t="shared" si="151"/>
        <v>6.4573219692955597</v>
      </c>
      <c r="M108" s="6">
        <f t="shared" si="151"/>
        <v>-0.1298661793255329</v>
      </c>
      <c r="N108" s="6">
        <f t="shared" si="151"/>
        <v>7.4206469278271792</v>
      </c>
      <c r="O108" s="6">
        <f t="shared" si="151"/>
        <v>-14.392633909759567</v>
      </c>
      <c r="P108" s="6">
        <f t="shared" si="151"/>
        <v>-32.541341314414943</v>
      </c>
      <c r="Q108" s="6">
        <f t="shared" si="151"/>
        <v>-12.294466679739035</v>
      </c>
      <c r="R108" s="6">
        <f t="shared" si="151"/>
        <v>34.342932859970212</v>
      </c>
      <c r="S108" s="6">
        <f t="shared" si="151"/>
        <v>10.97281874527447</v>
      </c>
      <c r="T108" s="6">
        <f t="shared" si="151"/>
        <v>-18.904762747401794</v>
      </c>
      <c r="U108" s="6">
        <f t="shared" si="151"/>
        <v>-23.42545125933999</v>
      </c>
      <c r="V108" s="6">
        <f t="shared" si="151"/>
        <v>-1.6364789675132774</v>
      </c>
      <c r="W108" s="6">
        <f t="shared" si="151"/>
        <v>-15.404251771045763</v>
      </c>
      <c r="X108" s="6">
        <f t="shared" si="151"/>
        <v>-60.723973578095958</v>
      </c>
      <c r="Y108" s="6">
        <f t="shared" si="151"/>
        <v>-339.76734884159794</v>
      </c>
      <c r="Z108" s="6">
        <f t="shared" ref="Z108:AA108" si="152">+IFERROR((Z85/Y85-1)*100,"")</f>
        <v>61.203643416263567</v>
      </c>
      <c r="AA108" s="6">
        <f t="shared" si="152"/>
        <v>-175.56404023737974</v>
      </c>
      <c r="AB108" s="187">
        <f t="shared" si="136"/>
        <v>180.4468067031508</v>
      </c>
      <c r="AC108" s="187">
        <f t="shared" si="136"/>
        <v>-64.578693261463911</v>
      </c>
    </row>
    <row r="109" spans="1:29" ht="15" customHeight="1" x14ac:dyDescent="0.45">
      <c r="B109" s="44" t="s">
        <v>34</v>
      </c>
      <c r="C109" s="1" t="s">
        <v>8</v>
      </c>
      <c r="D109" s="3" t="str">
        <f>+IFERROR((D86/#REF!-1)*100,"")</f>
        <v/>
      </c>
      <c r="E109" s="3">
        <f t="shared" ref="E109:Y109" si="153">+IFERROR((E86/D86-1)*100,"")</f>
        <v>2.7059479818207555</v>
      </c>
      <c r="F109" s="3">
        <f t="shared" si="153"/>
        <v>14.953580031532333</v>
      </c>
      <c r="G109" s="3">
        <f t="shared" si="153"/>
        <v>7.4359618600559285</v>
      </c>
      <c r="H109" s="3">
        <f t="shared" si="153"/>
        <v>4.6069468678611392</v>
      </c>
      <c r="I109" s="3">
        <f t="shared" si="153"/>
        <v>6.7964375779099973</v>
      </c>
      <c r="J109" s="3">
        <f t="shared" si="153"/>
        <v>-4.304622419316595</v>
      </c>
      <c r="K109" s="3">
        <f t="shared" si="153"/>
        <v>-1.8977918600526111</v>
      </c>
      <c r="L109" s="3">
        <f t="shared" si="153"/>
        <v>-5.8816171301305893</v>
      </c>
      <c r="M109" s="3">
        <f t="shared" si="153"/>
        <v>4.6304793124081423</v>
      </c>
      <c r="N109" s="3">
        <f t="shared" si="153"/>
        <v>7.3025375644487411</v>
      </c>
      <c r="O109" s="3">
        <f t="shared" si="153"/>
        <v>16.955770228310186</v>
      </c>
      <c r="P109" s="3">
        <f t="shared" si="153"/>
        <v>17.652382599302751</v>
      </c>
      <c r="Q109" s="3">
        <f t="shared" si="153"/>
        <v>14.158172526625435</v>
      </c>
      <c r="R109" s="3">
        <f t="shared" si="153"/>
        <v>-11.760347625947599</v>
      </c>
      <c r="S109" s="3">
        <f t="shared" si="153"/>
        <v>-3.2262155448205543</v>
      </c>
      <c r="T109" s="3">
        <f t="shared" si="153"/>
        <v>-3.0029320373001323</v>
      </c>
      <c r="U109" s="3">
        <f t="shared" si="153"/>
        <v>5.1675581186876318</v>
      </c>
      <c r="V109" s="3">
        <f t="shared" si="153"/>
        <v>1.2823461222047472</v>
      </c>
      <c r="W109" s="3">
        <f t="shared" si="153"/>
        <v>-0.71431518887283829</v>
      </c>
      <c r="X109" s="3">
        <f t="shared" si="153"/>
        <v>10.745952915814616</v>
      </c>
      <c r="Y109" s="3">
        <f t="shared" si="153"/>
        <v>5.4175587054750229</v>
      </c>
      <c r="Z109" s="3">
        <f t="shared" ref="Z109:AA109" si="154">+IFERROR((Z86/Y86-1)*100,"")</f>
        <v>-2.5511612768618686</v>
      </c>
      <c r="AA109" s="3">
        <f t="shared" si="154"/>
        <v>8.8849427745020471</v>
      </c>
      <c r="AB109" s="186">
        <f t="shared" si="136"/>
        <v>1.1794620590541038</v>
      </c>
      <c r="AC109" s="186">
        <f t="shared" si="136"/>
        <v>18.412105187249228</v>
      </c>
    </row>
    <row r="110" spans="1:29" ht="15" customHeight="1" x14ac:dyDescent="0.45">
      <c r="B110" s="44" t="s">
        <v>36</v>
      </c>
      <c r="C110" s="1" t="s">
        <v>9</v>
      </c>
      <c r="D110" s="11" t="str">
        <f>+IFERROR((D87/#REF!-1)*100,"")</f>
        <v/>
      </c>
      <c r="E110" s="11">
        <f t="shared" ref="E110:Y110" si="155">+IFERROR((E87/D87-1)*100,"")</f>
        <v>2.4409885897938688</v>
      </c>
      <c r="F110" s="11">
        <f t="shared" si="155"/>
        <v>16.485799793707013</v>
      </c>
      <c r="G110" s="11">
        <f t="shared" si="155"/>
        <v>8.3105610688847911</v>
      </c>
      <c r="H110" s="11">
        <f t="shared" si="155"/>
        <v>5.0713031898980576</v>
      </c>
      <c r="I110" s="11">
        <f t="shared" si="155"/>
        <v>7.386427981755106</v>
      </c>
      <c r="J110" s="11">
        <f t="shared" si="155"/>
        <v>-4.8267890300931597</v>
      </c>
      <c r="K110" s="11">
        <f t="shared" si="155"/>
        <v>-2.2347316048399679</v>
      </c>
      <c r="L110" s="11">
        <f t="shared" si="155"/>
        <v>-6.6845873141612611</v>
      </c>
      <c r="M110" s="11">
        <f t="shared" si="155"/>
        <v>5.141117485628377</v>
      </c>
      <c r="N110" s="11">
        <f t="shared" si="155"/>
        <v>8.3383893276790957</v>
      </c>
      <c r="O110" s="11">
        <f t="shared" si="155"/>
        <v>20.122933683242405</v>
      </c>
      <c r="P110" s="11">
        <f t="shared" si="155"/>
        <v>20.251729559967458</v>
      </c>
      <c r="Q110" s="11">
        <f t="shared" si="155"/>
        <v>11.67035142780164</v>
      </c>
      <c r="R110" s="11">
        <f t="shared" si="155"/>
        <v>-13.289006171201912</v>
      </c>
      <c r="S110" s="11">
        <f t="shared" si="155"/>
        <v>-3.8620763208068509</v>
      </c>
      <c r="T110" s="11">
        <f t="shared" si="155"/>
        <v>-3.4223981729282649</v>
      </c>
      <c r="U110" s="11">
        <f t="shared" si="155"/>
        <v>5.7488173410647381</v>
      </c>
      <c r="V110" s="11">
        <f t="shared" si="155"/>
        <v>1.4276302366040827</v>
      </c>
      <c r="W110" s="11">
        <f t="shared" si="155"/>
        <v>-0.74118300144608851</v>
      </c>
      <c r="X110" s="11">
        <f t="shared" si="155"/>
        <v>11.911924818062003</v>
      </c>
      <c r="Y110" s="11">
        <f t="shared" si="155"/>
        <v>6.2800507172295905</v>
      </c>
      <c r="Z110" s="11">
        <f t="shared" ref="Z110:AA110" si="156">+IFERROR((Z87/Y87-1)*100,"")</f>
        <v>-2.8111846017534803</v>
      </c>
      <c r="AA110" s="11">
        <f t="shared" si="156"/>
        <v>9.2939933328317181</v>
      </c>
      <c r="AB110" s="189">
        <f t="shared" si="136"/>
        <v>-4.3942787238890784</v>
      </c>
      <c r="AC110" s="189">
        <f t="shared" si="136"/>
        <v>18.647826201436569</v>
      </c>
    </row>
    <row r="111" spans="1:29" ht="15" customHeight="1" x14ac:dyDescent="0.45">
      <c r="B111" s="44" t="s">
        <v>37</v>
      </c>
      <c r="C111" s="1" t="s">
        <v>10</v>
      </c>
      <c r="D111" s="11" t="str">
        <f>+IFERROR((D88/#REF!-1)*100,"")</f>
        <v/>
      </c>
      <c r="E111" s="11">
        <f t="shared" ref="E111:Y111" si="157">+IFERROR((E88/D88-1)*100,"")</f>
        <v>4.9193882999090555</v>
      </c>
      <c r="F111" s="11">
        <f t="shared" si="157"/>
        <v>4.4226233797796999</v>
      </c>
      <c r="G111" s="11">
        <f t="shared" si="157"/>
        <v>2.5218828144763838</v>
      </c>
      <c r="H111" s="11">
        <f t="shared" si="157"/>
        <v>0.44561107570944003</v>
      </c>
      <c r="I111" s="11">
        <f t="shared" si="157"/>
        <v>1.9131364236463888</v>
      </c>
      <c r="J111" s="11">
        <f t="shared" si="157"/>
        <v>0.38361855876827278</v>
      </c>
      <c r="K111" s="11">
        <f t="shared" si="157"/>
        <v>1.2097837986916327</v>
      </c>
      <c r="L111" s="11">
        <f t="shared" si="157"/>
        <v>1.2721797312857053</v>
      </c>
      <c r="M111" s="11">
        <f t="shared" si="157"/>
        <v>1.1661161658756969</v>
      </c>
      <c r="N111" s="11">
        <f t="shared" si="157"/>
        <v>-0.13901622830431171</v>
      </c>
      <c r="O111" s="11">
        <f t="shared" si="157"/>
        <v>-4.3806695623765819</v>
      </c>
      <c r="P111" s="11">
        <f t="shared" si="157"/>
        <v>-0.28242339609289013</v>
      </c>
      <c r="Q111" s="11">
        <f t="shared" si="157"/>
        <v>41.181238540933606</v>
      </c>
      <c r="R111" s="11">
        <f t="shared" si="157"/>
        <v>1.6522148780262258</v>
      </c>
      <c r="S111" s="11">
        <f t="shared" si="157"/>
        <v>3.121903379592661</v>
      </c>
      <c r="T111" s="11">
        <f t="shared" si="157"/>
        <v>0.77476135611784791</v>
      </c>
      <c r="U111" s="11">
        <f t="shared" si="157"/>
        <v>0.49396770879059915</v>
      </c>
      <c r="V111" s="11">
        <f t="shared" si="157"/>
        <v>-3.0014397531319403E-2</v>
      </c>
      <c r="W111" s="11">
        <f t="shared" si="157"/>
        <v>-0.41643665804739216</v>
      </c>
      <c r="X111" s="11">
        <f t="shared" si="157"/>
        <v>0.2439545639664864</v>
      </c>
      <c r="Y111" s="11">
        <f t="shared" si="157"/>
        <v>-4.6986560486090738</v>
      </c>
      <c r="Z111" s="11">
        <f t="shared" ref="Z111:AA111" si="158">+IFERROR((Z88/Y88-1)*100,"")</f>
        <v>1.1066208716893566</v>
      </c>
      <c r="AA111" s="11">
        <f t="shared" si="158"/>
        <v>4.3157160032303965</v>
      </c>
      <c r="AB111" s="189">
        <f t="shared" si="136"/>
        <v>55.171034446994696</v>
      </c>
      <c r="AC111" s="189">
        <f t="shared" si="136"/>
        <v>16.130023718121489</v>
      </c>
    </row>
    <row r="112" spans="1:29" ht="15" customHeight="1" x14ac:dyDescent="0.45">
      <c r="B112" s="44" t="s">
        <v>38</v>
      </c>
      <c r="C112" s="1" t="s">
        <v>11</v>
      </c>
      <c r="D112" s="3" t="str">
        <f>+IFERROR((D89/#REF!-1)*100,"")</f>
        <v/>
      </c>
      <c r="E112" s="3">
        <f t="shared" ref="E112:Y112" si="159">+IFERROR((E89/D89-1)*100,"")</f>
        <v>3.095211770345041</v>
      </c>
      <c r="F112" s="3">
        <f t="shared" si="159"/>
        <v>6.5855725712897772</v>
      </c>
      <c r="G112" s="3">
        <f t="shared" si="159"/>
        <v>1.3601639383636899</v>
      </c>
      <c r="H112" s="3">
        <f t="shared" si="159"/>
        <v>2.9585948798644512</v>
      </c>
      <c r="I112" s="3">
        <f t="shared" si="159"/>
        <v>0.39407933501791614</v>
      </c>
      <c r="J112" s="3">
        <f t="shared" si="159"/>
        <v>3.2792243918493558</v>
      </c>
      <c r="K112" s="3">
        <f t="shared" si="159"/>
        <v>2.3331341292580188</v>
      </c>
      <c r="L112" s="3">
        <f t="shared" si="159"/>
        <v>-0.60487005112218606</v>
      </c>
      <c r="M112" s="3">
        <f t="shared" si="159"/>
        <v>5.9937009828749055</v>
      </c>
      <c r="N112" s="3">
        <f t="shared" si="159"/>
        <v>-1.6392032727278516</v>
      </c>
      <c r="O112" s="3">
        <f t="shared" si="159"/>
        <v>-2.9973281672269203</v>
      </c>
      <c r="P112" s="3">
        <f t="shared" si="159"/>
        <v>3.7692999825573281</v>
      </c>
      <c r="Q112" s="3">
        <f t="shared" si="159"/>
        <v>5.193559488913535</v>
      </c>
      <c r="R112" s="3">
        <f t="shared" si="159"/>
        <v>-1.254228840046745</v>
      </c>
      <c r="S112" s="3">
        <f t="shared" si="159"/>
        <v>-1.7902518272433721</v>
      </c>
      <c r="T112" s="3">
        <f t="shared" si="159"/>
        <v>-5.4758745701723344</v>
      </c>
      <c r="U112" s="3">
        <f t="shared" si="159"/>
        <v>-1.7839502632792659</v>
      </c>
      <c r="V112" s="3">
        <f t="shared" si="159"/>
        <v>0.38809469480678427</v>
      </c>
      <c r="W112" s="3">
        <f t="shared" si="159"/>
        <v>-1.5997676755659218</v>
      </c>
      <c r="X112" s="3">
        <f t="shared" si="159"/>
        <v>-1.3471677618304478</v>
      </c>
      <c r="Y112" s="3">
        <f t="shared" si="159"/>
        <v>-0.54870510912004011</v>
      </c>
      <c r="Z112" s="3">
        <f t="shared" ref="Z112:AA112" si="160">+IFERROR((Z89/Y89-1)*100,"")</f>
        <v>1.9006972750499784</v>
      </c>
      <c r="AA112" s="3">
        <f t="shared" si="160"/>
        <v>21.572232357642186</v>
      </c>
      <c r="AB112" s="186">
        <f t="shared" si="136"/>
        <v>0.89371887545566242</v>
      </c>
      <c r="AC112" s="186">
        <f t="shared" si="136"/>
        <v>-5.1501314295082974</v>
      </c>
    </row>
    <row r="113" spans="1:29" ht="15" customHeight="1" x14ac:dyDescent="0.45">
      <c r="B113" s="44" t="s">
        <v>39</v>
      </c>
      <c r="C113" s="1" t="s">
        <v>9</v>
      </c>
      <c r="D113" s="11" t="str">
        <f>+IFERROR((D90/#REF!-1)*100,"")</f>
        <v/>
      </c>
      <c r="E113" s="11">
        <f t="shared" ref="E113:Y113" si="161">+IFERROR((E90/D90-1)*100,"")</f>
        <v>3.1390266638950504</v>
      </c>
      <c r="F113" s="11">
        <f t="shared" si="161"/>
        <v>6.6624401625416274</v>
      </c>
      <c r="G113" s="11">
        <f t="shared" si="161"/>
        <v>1.2241430731580127</v>
      </c>
      <c r="H113" s="11">
        <f t="shared" si="161"/>
        <v>2.9017043528017483</v>
      </c>
      <c r="I113" s="11">
        <f t="shared" si="161"/>
        <v>0.1715367100169285</v>
      </c>
      <c r="J113" s="11">
        <f t="shared" si="161"/>
        <v>3.1637075000376935</v>
      </c>
      <c r="K113" s="11">
        <f t="shared" si="161"/>
        <v>2.481484118688293</v>
      </c>
      <c r="L113" s="11">
        <f t="shared" si="161"/>
        <v>-0.67645707213136452</v>
      </c>
      <c r="M113" s="11">
        <f t="shared" si="161"/>
        <v>6.6004596844503771</v>
      </c>
      <c r="N113" s="11">
        <f t="shared" si="161"/>
        <v>-1.9591316946447668</v>
      </c>
      <c r="O113" s="11">
        <f t="shared" si="161"/>
        <v>-3.1630838620807622</v>
      </c>
      <c r="P113" s="11">
        <f t="shared" si="161"/>
        <v>5.1455781544738288</v>
      </c>
      <c r="Q113" s="11">
        <f t="shared" si="161"/>
        <v>2.0831326207052081</v>
      </c>
      <c r="R113" s="11">
        <f t="shared" si="161"/>
        <v>-1.3397711425433334</v>
      </c>
      <c r="S113" s="11">
        <f t="shared" si="161"/>
        <v>-2.5678530603367444</v>
      </c>
      <c r="T113" s="11">
        <f t="shared" si="161"/>
        <v>-6.2333249604111129</v>
      </c>
      <c r="U113" s="11">
        <f t="shared" si="161"/>
        <v>-2.4432375473069312</v>
      </c>
      <c r="V113" s="11">
        <f t="shared" si="161"/>
        <v>0.34133293506815043</v>
      </c>
      <c r="W113" s="11">
        <f t="shared" si="161"/>
        <v>-1.8382255886644217</v>
      </c>
      <c r="X113" s="11">
        <f t="shared" si="161"/>
        <v>-1.6550991692783734</v>
      </c>
      <c r="Y113" s="11">
        <f t="shared" si="161"/>
        <v>0.49735002387718552</v>
      </c>
      <c r="Z113" s="11">
        <f t="shared" ref="Z113:AA113" si="162">+IFERROR((Z90/Y90-1)*100,"")</f>
        <v>2.0021335723436451</v>
      </c>
      <c r="AA113" s="11">
        <f t="shared" si="162"/>
        <v>24.408238028230777</v>
      </c>
      <c r="AB113" s="189">
        <f t="shared" si="136"/>
        <v>-5.394478027410587</v>
      </c>
      <c r="AC113" s="189">
        <f t="shared" si="136"/>
        <v>-5.6754043300754624</v>
      </c>
    </row>
    <row r="114" spans="1:29" ht="15" customHeight="1" x14ac:dyDescent="0.45">
      <c r="B114" s="44" t="s">
        <v>40</v>
      </c>
      <c r="C114" s="1" t="s">
        <v>10</v>
      </c>
      <c r="D114" s="11" t="str">
        <f>+IFERROR((D91/#REF!-1)*100,"")</f>
        <v/>
      </c>
      <c r="E114" s="11">
        <f t="shared" ref="E114:Y114" si="163">+IFERROR((E91/D91-1)*100,"")</f>
        <v>2.4195081096899829</v>
      </c>
      <c r="F114" s="11">
        <f t="shared" si="163"/>
        <v>5.6011804366947748</v>
      </c>
      <c r="G114" s="11">
        <f t="shared" si="163"/>
        <v>3.391974630063288</v>
      </c>
      <c r="H114" s="11">
        <f t="shared" si="163"/>
        <v>3.5442602510614041</v>
      </c>
      <c r="I114" s="11">
        <f t="shared" si="163"/>
        <v>2.7798549975589504</v>
      </c>
      <c r="J114" s="11">
        <f t="shared" si="163"/>
        <v>4.5354915244641303</v>
      </c>
      <c r="K114" s="11">
        <f t="shared" si="163"/>
        <v>0.62668837635448948</v>
      </c>
      <c r="L114" s="11">
        <f t="shared" si="163"/>
        <v>0.22803550182961541</v>
      </c>
      <c r="M114" s="11">
        <f t="shared" si="163"/>
        <v>1.5698007889342058E-2</v>
      </c>
      <c r="N114" s="11">
        <f t="shared" si="163"/>
        <v>2.1182346967037802</v>
      </c>
      <c r="O114" s="11">
        <f t="shared" si="163"/>
        <v>-1.5309582918588194</v>
      </c>
      <c r="P114" s="11">
        <f t="shared" si="163"/>
        <v>-5.0095705784460094</v>
      </c>
      <c r="Q114" s="11">
        <f t="shared" si="163"/>
        <v>35.394387769983716</v>
      </c>
      <c r="R114" s="11">
        <f t="shared" si="163"/>
        <v>-0.56785237079545192</v>
      </c>
      <c r="S114" s="11">
        <f t="shared" si="163"/>
        <v>3.9186857070397263</v>
      </c>
      <c r="T114" s="11">
        <f t="shared" si="163"/>
        <v>-0.40612794790260143</v>
      </c>
      <c r="U114" s="11">
        <f t="shared" si="163"/>
        <v>2.2164626227046735</v>
      </c>
      <c r="V114" s="11">
        <f t="shared" si="163"/>
        <v>0.67579479344184179</v>
      </c>
      <c r="W114" s="11">
        <f t="shared" si="163"/>
        <v>-1.3205852833597653E-3</v>
      </c>
      <c r="X114" s="11">
        <f t="shared" si="163"/>
        <v>0.55832889061211421</v>
      </c>
      <c r="Y114" s="11">
        <f t="shared" si="163"/>
        <v>-6.965999659012045</v>
      </c>
      <c r="Z114" s="11">
        <f t="shared" ref="Z114:AA114" si="164">+IFERROR((Z91/Y91-1)*100,"")</f>
        <v>1.2219697813776076</v>
      </c>
      <c r="AA114" s="11">
        <f t="shared" si="164"/>
        <v>2.9420493527578584</v>
      </c>
      <c r="AB114" s="189">
        <f t="shared" si="136"/>
        <v>43.25463337103335</v>
      </c>
      <c r="AC114" s="189">
        <f t="shared" si="136"/>
        <v>-0.60968360518157683</v>
      </c>
    </row>
    <row r="115" spans="1:29" ht="15" customHeight="1" thickBot="1" x14ac:dyDescent="0.5">
      <c r="B115" s="95" t="s">
        <v>21</v>
      </c>
      <c r="C115" s="100" t="s">
        <v>12</v>
      </c>
      <c r="D115" s="102" t="str">
        <f>+IFERROR((D92/#REF!-1)*100,"")</f>
        <v/>
      </c>
      <c r="E115" s="102">
        <f t="shared" ref="E115:Y115" si="165">+IFERROR((E92/D92-1)*100,"")</f>
        <v>-0.81977318532653332</v>
      </c>
      <c r="F115" s="102">
        <f t="shared" si="165"/>
        <v>3.9615529155322626</v>
      </c>
      <c r="G115" s="102">
        <f t="shared" si="165"/>
        <v>3.0569860953834294</v>
      </c>
      <c r="H115" s="102">
        <f t="shared" si="165"/>
        <v>1.4847288120675151</v>
      </c>
      <c r="I115" s="102">
        <f t="shared" si="165"/>
        <v>9.0648589680197844E-2</v>
      </c>
      <c r="J115" s="102">
        <f t="shared" si="165"/>
        <v>3.7393853990326686</v>
      </c>
      <c r="K115" s="102">
        <f t="shared" si="165"/>
        <v>-0.66282682428441264</v>
      </c>
      <c r="L115" s="102">
        <f t="shared" si="165"/>
        <v>2.4923491865976644</v>
      </c>
      <c r="M115" s="102">
        <f t="shared" si="165"/>
        <v>9.1598004351282967</v>
      </c>
      <c r="N115" s="102">
        <f t="shared" si="165"/>
        <v>2.4055048714919591</v>
      </c>
      <c r="O115" s="102">
        <f t="shared" si="165"/>
        <v>3.7796187270319859</v>
      </c>
      <c r="P115" s="102">
        <f t="shared" si="165"/>
        <v>6.7380048075645238</v>
      </c>
      <c r="Q115" s="102">
        <f t="shared" si="165"/>
        <v>5.823999489126086</v>
      </c>
      <c r="R115" s="102">
        <f t="shared" si="165"/>
        <v>-2.1291711774800715</v>
      </c>
      <c r="S115" s="102">
        <f t="shared" si="165"/>
        <v>-0.6203869257864203</v>
      </c>
      <c r="T115" s="102">
        <f t="shared" si="165"/>
        <v>-2.2239541799942808</v>
      </c>
      <c r="U115" s="102">
        <f t="shared" si="165"/>
        <v>2.6042991922656133</v>
      </c>
      <c r="V115" s="102">
        <f t="shared" si="165"/>
        <v>1.416297280171408</v>
      </c>
      <c r="W115" s="102">
        <f t="shared" si="165"/>
        <v>1.0739668900480392</v>
      </c>
      <c r="X115" s="102">
        <f t="shared" si="165"/>
        <v>0.51290051527592695</v>
      </c>
      <c r="Y115" s="102">
        <f t="shared" si="165"/>
        <v>6.4655957773861239</v>
      </c>
      <c r="Z115" s="102">
        <f t="shared" ref="Z115:AA115" si="166">+IFERROR((Z92/Y92-1)*100,"")</f>
        <v>0.11286310339806427</v>
      </c>
      <c r="AA115" s="102">
        <f t="shared" si="166"/>
        <v>4.6387477851034697</v>
      </c>
      <c r="AB115" s="173">
        <f t="shared" si="136"/>
        <v>1.9756712087579009</v>
      </c>
      <c r="AC115" s="173">
        <f t="shared" si="136"/>
        <v>9.6772653372452666</v>
      </c>
    </row>
    <row r="116" spans="1:29" ht="15" customHeight="1" thickTop="1" x14ac:dyDescent="0.45">
      <c r="B116" s="44"/>
      <c r="C116" s="1" t="s">
        <v>22</v>
      </c>
      <c r="D116" s="2"/>
      <c r="E116" s="2"/>
      <c r="F116" s="2"/>
      <c r="G116" s="2"/>
      <c r="H116" s="2"/>
      <c r="I116" s="2"/>
      <c r="J116" s="2"/>
      <c r="K116" s="2"/>
      <c r="L116" s="2"/>
      <c r="M116" s="2"/>
      <c r="N116" s="2"/>
      <c r="O116" s="2"/>
      <c r="P116" s="2"/>
      <c r="Q116" s="2"/>
      <c r="R116" s="2"/>
      <c r="S116" s="2"/>
      <c r="T116" s="2" t="str">
        <f t="shared" ref="T116:AA116" si="167">+IFERROR((T93/S93-1)*100,"")</f>
        <v/>
      </c>
      <c r="U116" s="2" t="str">
        <f t="shared" si="167"/>
        <v/>
      </c>
      <c r="V116" s="2" t="str">
        <f t="shared" si="167"/>
        <v/>
      </c>
      <c r="W116" s="2" t="str">
        <f t="shared" si="167"/>
        <v/>
      </c>
      <c r="X116" s="2" t="str">
        <f t="shared" si="167"/>
        <v/>
      </c>
      <c r="Y116" s="2" t="str">
        <f t="shared" si="167"/>
        <v/>
      </c>
      <c r="Z116" s="2" t="str">
        <f t="shared" si="167"/>
        <v/>
      </c>
      <c r="AA116" s="2" t="str">
        <f t="shared" si="167"/>
        <v/>
      </c>
      <c r="AB116" s="171"/>
      <c r="AC116" s="171"/>
    </row>
    <row r="119" spans="1:29" ht="15" customHeight="1" x14ac:dyDescent="0.5">
      <c r="B119" s="64"/>
      <c r="C119" s="62" t="s">
        <v>327</v>
      </c>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169"/>
      <c r="AC119" s="169"/>
    </row>
    <row r="120" spans="1:29" ht="15" customHeight="1" x14ac:dyDescent="0.5">
      <c r="B120" s="64"/>
      <c r="C120" s="62" t="s">
        <v>321</v>
      </c>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169"/>
      <c r="AC120" s="169"/>
    </row>
    <row r="121" spans="1:29" ht="15" customHeight="1" thickBot="1" x14ac:dyDescent="0.55000000000000004">
      <c r="B121" s="94"/>
      <c r="C121" s="86" t="s">
        <v>326</v>
      </c>
      <c r="D121" s="99">
        <f>D$5</f>
        <v>1999</v>
      </c>
      <c r="E121" s="99">
        <f t="shared" ref="E121:AC121" si="168">+D121+1</f>
        <v>2000</v>
      </c>
      <c r="F121" s="99">
        <f t="shared" si="168"/>
        <v>2001</v>
      </c>
      <c r="G121" s="99">
        <f t="shared" si="168"/>
        <v>2002</v>
      </c>
      <c r="H121" s="99">
        <f t="shared" si="168"/>
        <v>2003</v>
      </c>
      <c r="I121" s="99">
        <f t="shared" si="168"/>
        <v>2004</v>
      </c>
      <c r="J121" s="99">
        <f t="shared" si="168"/>
        <v>2005</v>
      </c>
      <c r="K121" s="99">
        <f t="shared" si="168"/>
        <v>2006</v>
      </c>
      <c r="L121" s="99">
        <f t="shared" si="168"/>
        <v>2007</v>
      </c>
      <c r="M121" s="99">
        <f t="shared" si="168"/>
        <v>2008</v>
      </c>
      <c r="N121" s="99">
        <f t="shared" si="168"/>
        <v>2009</v>
      </c>
      <c r="O121" s="99">
        <f t="shared" si="168"/>
        <v>2010</v>
      </c>
      <c r="P121" s="99">
        <f t="shared" si="168"/>
        <v>2011</v>
      </c>
      <c r="Q121" s="99">
        <f t="shared" si="168"/>
        <v>2012</v>
      </c>
      <c r="R121" s="99">
        <f t="shared" si="168"/>
        <v>2013</v>
      </c>
      <c r="S121" s="99">
        <f t="shared" si="168"/>
        <v>2014</v>
      </c>
      <c r="T121" s="99">
        <f t="shared" si="168"/>
        <v>2015</v>
      </c>
      <c r="U121" s="99">
        <f t="shared" si="168"/>
        <v>2016</v>
      </c>
      <c r="V121" s="99">
        <f t="shared" si="168"/>
        <v>2017</v>
      </c>
      <c r="W121" s="99">
        <f t="shared" si="168"/>
        <v>2018</v>
      </c>
      <c r="X121" s="99">
        <f t="shared" si="168"/>
        <v>2019</v>
      </c>
      <c r="Y121" s="99">
        <f t="shared" si="168"/>
        <v>2020</v>
      </c>
      <c r="Z121" s="99">
        <f t="shared" si="168"/>
        <v>2021</v>
      </c>
      <c r="AA121" s="99">
        <f t="shared" si="168"/>
        <v>2022</v>
      </c>
      <c r="AB121" s="170">
        <f t="shared" si="168"/>
        <v>2023</v>
      </c>
      <c r="AC121" s="170">
        <f t="shared" si="168"/>
        <v>2024</v>
      </c>
    </row>
    <row r="122" spans="1:29" ht="15" customHeight="1" thickTop="1" x14ac:dyDescent="0.5">
      <c r="A122" s="68"/>
      <c r="B122" s="96" t="s">
        <v>0</v>
      </c>
      <c r="C122" s="67" t="s">
        <v>1</v>
      </c>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169"/>
      <c r="AC122" s="169"/>
    </row>
    <row r="123" spans="1:29" ht="15" customHeight="1" x14ac:dyDescent="0.45">
      <c r="B123" s="44" t="s">
        <v>23</v>
      </c>
      <c r="C123" s="4" t="s">
        <v>87</v>
      </c>
      <c r="D123" s="6">
        <v>101.25030317843596</v>
      </c>
      <c r="E123" s="6">
        <v>101.7310247707404</v>
      </c>
      <c r="F123" s="6">
        <v>99.305313642254646</v>
      </c>
      <c r="G123" s="6">
        <v>101.12202049885259</v>
      </c>
      <c r="H123" s="6">
        <v>97.179357500168081</v>
      </c>
      <c r="I123" s="6">
        <v>98.785887865607322</v>
      </c>
      <c r="J123" s="6">
        <v>95.790668418603147</v>
      </c>
      <c r="K123" s="6">
        <v>96.380008025038293</v>
      </c>
      <c r="L123" s="6">
        <v>95.520267826907386</v>
      </c>
      <c r="M123" s="6">
        <v>94.574685495251558</v>
      </c>
      <c r="N123" s="6">
        <v>93.35129982468527</v>
      </c>
      <c r="O123" s="6">
        <v>89.978001128839196</v>
      </c>
      <c r="P123" s="6">
        <v>85.563500846278117</v>
      </c>
      <c r="Q123" s="6">
        <v>85.228836870009488</v>
      </c>
      <c r="R123" s="6">
        <v>83.773246670599463</v>
      </c>
      <c r="S123" s="6">
        <v>84.363294237911163</v>
      </c>
      <c r="T123" s="6">
        <v>87.467190522337035</v>
      </c>
      <c r="U123" s="6">
        <v>87.0185737086301</v>
      </c>
      <c r="V123" s="6">
        <v>86.390563157949202</v>
      </c>
      <c r="W123" s="6">
        <v>83.906868300541518</v>
      </c>
      <c r="X123" s="6">
        <v>83.552083224135998</v>
      </c>
      <c r="Y123" s="6">
        <v>81.215151096293454</v>
      </c>
      <c r="Z123" s="6">
        <v>81.554836430846962</v>
      </c>
      <c r="AA123" s="6">
        <v>84.135869886605363</v>
      </c>
      <c r="AB123" s="187">
        <v>84.421428413876825</v>
      </c>
      <c r="AC123" s="187">
        <v>87.830364859908016</v>
      </c>
    </row>
    <row r="124" spans="1:29" ht="15" customHeight="1" x14ac:dyDescent="0.45">
      <c r="B124" s="44" t="s">
        <v>24</v>
      </c>
      <c r="C124" s="1" t="s">
        <v>3</v>
      </c>
      <c r="D124" s="3">
        <v>86.507153210067415</v>
      </c>
      <c r="E124" s="3">
        <v>85.211060360695797</v>
      </c>
      <c r="F124" s="3">
        <v>81.455980383227683</v>
      </c>
      <c r="G124" s="3">
        <v>83.075730316109187</v>
      </c>
      <c r="H124" s="3">
        <v>80.349529482579555</v>
      </c>
      <c r="I124" s="3">
        <v>81.185308596309213</v>
      </c>
      <c r="J124" s="3">
        <v>78.253563178995662</v>
      </c>
      <c r="K124" s="3">
        <v>78.349790290685178</v>
      </c>
      <c r="L124" s="3">
        <v>76.712344012529826</v>
      </c>
      <c r="M124" s="3">
        <v>75.856828151219077</v>
      </c>
      <c r="N124" s="3">
        <v>74.9049499395813</v>
      </c>
      <c r="O124" s="3">
        <v>72.109143967820643</v>
      </c>
      <c r="P124" s="3">
        <v>67.910296939129367</v>
      </c>
      <c r="Q124" s="3">
        <v>67.687746143159416</v>
      </c>
      <c r="R124" s="3">
        <v>66.323567805390866</v>
      </c>
      <c r="S124" s="3">
        <v>66.071367293578092</v>
      </c>
      <c r="T124" s="3">
        <v>67.730912892936431</v>
      </c>
      <c r="U124" s="3">
        <v>66.511591197624426</v>
      </c>
      <c r="V124" s="3">
        <v>64.916496184819579</v>
      </c>
      <c r="W124" s="3">
        <v>62.405663558761745</v>
      </c>
      <c r="X124" s="3">
        <v>61.092106220972376</v>
      </c>
      <c r="Y124" s="3">
        <v>61.218133632886705</v>
      </c>
      <c r="Z124" s="3">
        <v>59.210649970406472</v>
      </c>
      <c r="AA124" s="3">
        <v>60.801473890279844</v>
      </c>
      <c r="AB124" s="186">
        <v>60.702240815347373</v>
      </c>
      <c r="AC124" s="186">
        <v>63.715239368442433</v>
      </c>
    </row>
    <row r="125" spans="1:29" ht="15" customHeight="1" x14ac:dyDescent="0.45">
      <c r="B125" s="44" t="s">
        <v>25</v>
      </c>
      <c r="C125" s="1" t="s">
        <v>4</v>
      </c>
      <c r="D125" s="3">
        <v>12.05836398184468</v>
      </c>
      <c r="E125" s="3">
        <v>13.76536061947531</v>
      </c>
      <c r="F125" s="3">
        <v>15.009345853756695</v>
      </c>
      <c r="G125" s="3">
        <v>14.91087880980762</v>
      </c>
      <c r="H125" s="3">
        <v>13.601366391413553</v>
      </c>
      <c r="I125" s="3">
        <v>14.232476400568794</v>
      </c>
      <c r="J125" s="3">
        <v>14.295801680731076</v>
      </c>
      <c r="K125" s="3">
        <v>14.801409693588679</v>
      </c>
      <c r="L125" s="3">
        <v>15.493409613207401</v>
      </c>
      <c r="M125" s="3">
        <v>15.366290584656205</v>
      </c>
      <c r="N125" s="3">
        <v>15.166750232316872</v>
      </c>
      <c r="O125" s="3">
        <v>14.637459371597977</v>
      </c>
      <c r="P125" s="3">
        <v>14.612718724249648</v>
      </c>
      <c r="Q125" s="3">
        <v>14.399302285748213</v>
      </c>
      <c r="R125" s="3">
        <v>14.288180401268308</v>
      </c>
      <c r="S125" s="3">
        <v>14.912983556996167</v>
      </c>
      <c r="T125" s="3">
        <v>15.944080256045801</v>
      </c>
      <c r="U125" s="3">
        <v>16.646195607446753</v>
      </c>
      <c r="V125" s="3">
        <v>17.764271505895245</v>
      </c>
      <c r="W125" s="3">
        <v>17.985821776943709</v>
      </c>
      <c r="X125" s="3">
        <v>19.096130050295006</v>
      </c>
      <c r="Y125" s="3">
        <v>17.025662467780798</v>
      </c>
      <c r="Z125" s="3">
        <v>18.804941149722907</v>
      </c>
      <c r="AA125" s="3">
        <v>19.534749740120979</v>
      </c>
      <c r="AB125" s="186">
        <v>19.94692984393852</v>
      </c>
      <c r="AC125" s="186">
        <v>20.450055909654392</v>
      </c>
    </row>
    <row r="126" spans="1:29" ht="15" customHeight="1" x14ac:dyDescent="0.45">
      <c r="B126" s="44" t="s">
        <v>26</v>
      </c>
      <c r="C126" s="1" t="s">
        <v>5</v>
      </c>
      <c r="D126" s="3">
        <v>2.6847859865238513</v>
      </c>
      <c r="E126" s="3">
        <v>2.7546037905693366</v>
      </c>
      <c r="F126" s="3">
        <v>2.8399874052703091</v>
      </c>
      <c r="G126" s="3">
        <v>3.1354113729357986</v>
      </c>
      <c r="H126" s="3">
        <v>3.2284616261749735</v>
      </c>
      <c r="I126" s="3">
        <v>3.3681028687293169</v>
      </c>
      <c r="J126" s="3">
        <v>3.2413035588763921</v>
      </c>
      <c r="K126" s="3">
        <v>3.2288080407644406</v>
      </c>
      <c r="L126" s="3">
        <v>3.3145142011701623</v>
      </c>
      <c r="M126" s="3">
        <v>3.3515667593762912</v>
      </c>
      <c r="N126" s="3">
        <v>3.2795996527870503</v>
      </c>
      <c r="O126" s="3">
        <v>3.2313977894205439</v>
      </c>
      <c r="P126" s="3">
        <v>3.040485182899102</v>
      </c>
      <c r="Q126" s="3">
        <v>3.141788441101856</v>
      </c>
      <c r="R126" s="3">
        <v>3.1614984639402812</v>
      </c>
      <c r="S126" s="3">
        <v>3.378943387336919</v>
      </c>
      <c r="T126" s="3">
        <v>3.7921973733548087</v>
      </c>
      <c r="U126" s="3">
        <v>3.8607869035589153</v>
      </c>
      <c r="V126" s="3">
        <v>3.692305303364086</v>
      </c>
      <c r="W126" s="3">
        <v>3.4786236880473402</v>
      </c>
      <c r="X126" s="3">
        <v>3.2703899942392338</v>
      </c>
      <c r="Y126" s="3">
        <v>3.0845375057806099</v>
      </c>
      <c r="Z126" s="3">
        <v>3.2108853728736251</v>
      </c>
      <c r="AA126" s="3">
        <v>3.4396967250822641</v>
      </c>
      <c r="AB126" s="186">
        <v>3.3939009958354971</v>
      </c>
      <c r="AC126" s="186">
        <v>3.2731812012743959</v>
      </c>
    </row>
    <row r="127" spans="1:29" ht="15" customHeight="1" x14ac:dyDescent="0.45">
      <c r="B127" s="44" t="s">
        <v>27</v>
      </c>
      <c r="C127" s="4" t="s">
        <v>6</v>
      </c>
      <c r="D127" s="6">
        <v>17.296501591550975</v>
      </c>
      <c r="E127" s="6">
        <v>15.008205017037056</v>
      </c>
      <c r="F127" s="6">
        <v>14.572765882807159</v>
      </c>
      <c r="G127" s="6">
        <v>13.196891133200007</v>
      </c>
      <c r="H127" s="6">
        <v>14.964669840572617</v>
      </c>
      <c r="I127" s="6">
        <v>15.540791127635515</v>
      </c>
      <c r="J127" s="6">
        <v>17.978919519094145</v>
      </c>
      <c r="K127" s="6">
        <v>15.967857007424573</v>
      </c>
      <c r="L127" s="6">
        <v>17.371758531095605</v>
      </c>
      <c r="M127" s="6">
        <v>20.826440963161811</v>
      </c>
      <c r="N127" s="6">
        <v>21.086036570571579</v>
      </c>
      <c r="O127" s="6">
        <v>22.369959630106987</v>
      </c>
      <c r="P127" s="6">
        <v>22.868358223138387</v>
      </c>
      <c r="Q127" s="6">
        <v>25.308014161516322</v>
      </c>
      <c r="R127" s="6">
        <v>22.825760427801324</v>
      </c>
      <c r="S127" s="6">
        <v>20.250950733903942</v>
      </c>
      <c r="T127" s="6">
        <v>19.406699716424331</v>
      </c>
      <c r="U127" s="6">
        <v>21.103049207443515</v>
      </c>
      <c r="V127" s="6">
        <v>22.340333935037631</v>
      </c>
      <c r="W127" s="6">
        <v>23.226644437523404</v>
      </c>
      <c r="X127" s="6">
        <v>24.397588585203163</v>
      </c>
      <c r="Y127" s="6">
        <v>23.554065467370538</v>
      </c>
      <c r="Z127" s="6">
        <v>20.656906169965161</v>
      </c>
      <c r="AA127" s="6">
        <v>23.114282964643348</v>
      </c>
      <c r="AB127" s="187">
        <v>23.1295708826372</v>
      </c>
      <c r="AC127" s="187">
        <v>25.18006378129153</v>
      </c>
    </row>
    <row r="128" spans="1:29" ht="15" customHeight="1" x14ac:dyDescent="0.45">
      <c r="B128" s="44" t="s">
        <v>7</v>
      </c>
      <c r="C128" s="1" t="s">
        <v>28</v>
      </c>
      <c r="D128" s="3">
        <v>17.091292723593451</v>
      </c>
      <c r="E128" s="3">
        <v>16.511829473683072</v>
      </c>
      <c r="F128" s="3">
        <v>14.991068520652576</v>
      </c>
      <c r="G128" s="3">
        <v>13.532649821491693</v>
      </c>
      <c r="H128" s="3">
        <v>13.910384482409373</v>
      </c>
      <c r="I128" s="3">
        <v>15.650686553549942</v>
      </c>
      <c r="J128" s="3">
        <v>15.931844844231872</v>
      </c>
      <c r="K128" s="3">
        <v>15.756938323253159</v>
      </c>
      <c r="L128" s="3">
        <v>17.379270697546698</v>
      </c>
      <c r="M128" s="3">
        <v>17.83598316318243</v>
      </c>
      <c r="N128" s="3">
        <v>19.803809826839597</v>
      </c>
      <c r="O128" s="3">
        <v>20.381982014071198</v>
      </c>
      <c r="P128" s="3">
        <v>21.8503092931442</v>
      </c>
      <c r="Q128" s="3">
        <v>22.743993424573219</v>
      </c>
      <c r="R128" s="3">
        <v>22.67404817095494</v>
      </c>
      <c r="S128" s="3">
        <v>19.602929302383711</v>
      </c>
      <c r="T128" s="3">
        <v>19.147211610748972</v>
      </c>
      <c r="U128" s="3">
        <v>20.481793933964646</v>
      </c>
      <c r="V128" s="3">
        <v>21.018066502302418</v>
      </c>
      <c r="W128" s="3">
        <v>21.406756432622672</v>
      </c>
      <c r="X128" s="3">
        <v>23.236862505838047</v>
      </c>
      <c r="Y128" s="3">
        <v>24.231314639696713</v>
      </c>
      <c r="Z128" s="3">
        <v>23.54578826841945</v>
      </c>
      <c r="AA128" s="3">
        <v>22.907407858086387</v>
      </c>
      <c r="AB128" s="186">
        <v>23.240753479161921</v>
      </c>
      <c r="AC128" s="186">
        <v>24.333653772032036</v>
      </c>
    </row>
    <row r="129" spans="2:29" ht="15" customHeight="1" x14ac:dyDescent="0.45">
      <c r="B129" s="44" t="s">
        <v>30</v>
      </c>
      <c r="C129" s="1" t="s">
        <v>29</v>
      </c>
      <c r="D129" s="3">
        <v>0.20520886795752191</v>
      </c>
      <c r="E129" s="3">
        <v>-1.5036244566460133</v>
      </c>
      <c r="F129" s="3">
        <v>-0.4183026378454151</v>
      </c>
      <c r="G129" s="3">
        <v>-0.33575868829168704</v>
      </c>
      <c r="H129" s="3">
        <v>1.0542853581632428</v>
      </c>
      <c r="I129" s="3">
        <v>-0.10989542591442662</v>
      </c>
      <c r="J129" s="3">
        <v>2.047074674862273</v>
      </c>
      <c r="K129" s="3">
        <v>0.21091868417141696</v>
      </c>
      <c r="L129" s="3">
        <v>-7.5121664510921877E-3</v>
      </c>
      <c r="M129" s="3">
        <v>2.9904577999793807</v>
      </c>
      <c r="N129" s="3">
        <v>1.2822267437319821</v>
      </c>
      <c r="O129" s="3">
        <v>1.987977616035788</v>
      </c>
      <c r="P129" s="3">
        <v>1.0180489299941884</v>
      </c>
      <c r="Q129" s="3">
        <v>2.5640207369431067</v>
      </c>
      <c r="R129" s="3">
        <v>0.15171225684638409</v>
      </c>
      <c r="S129" s="3">
        <v>0.64802143152022806</v>
      </c>
      <c r="T129" s="3">
        <v>0.24519281558746994</v>
      </c>
      <c r="U129" s="3">
        <v>0.60757492151336534</v>
      </c>
      <c r="V129" s="3">
        <v>1.3872564916531123</v>
      </c>
      <c r="W129" s="3">
        <v>1.9692388745397447</v>
      </c>
      <c r="X129" s="3">
        <v>1.1837851480666601</v>
      </c>
      <c r="Y129" s="3">
        <v>-0.77725907012782458</v>
      </c>
      <c r="Z129" s="3">
        <v>-2.811392064342594</v>
      </c>
      <c r="AA129" s="3">
        <v>-0.30152260531311692</v>
      </c>
      <c r="AB129" s="186">
        <v>-1.0209134575092391</v>
      </c>
      <c r="AC129" s="186">
        <v>-1.5006006666569609</v>
      </c>
    </row>
    <row r="130" spans="2:29" ht="15" customHeight="1" x14ac:dyDescent="0.45">
      <c r="B130" s="44" t="s">
        <v>31</v>
      </c>
      <c r="C130" s="1" t="s">
        <v>32</v>
      </c>
      <c r="D130" s="3">
        <v>0</v>
      </c>
      <c r="E130" s="3">
        <v>0</v>
      </c>
      <c r="F130" s="3">
        <v>0</v>
      </c>
      <c r="G130" s="3">
        <v>0</v>
      </c>
      <c r="H130" s="3">
        <v>0</v>
      </c>
      <c r="I130" s="3">
        <v>0</v>
      </c>
      <c r="J130" s="3">
        <v>0</v>
      </c>
      <c r="K130" s="3">
        <v>0</v>
      </c>
      <c r="L130" s="3">
        <v>0</v>
      </c>
      <c r="M130" s="3">
        <v>0</v>
      </c>
      <c r="N130" s="3">
        <v>0</v>
      </c>
      <c r="O130" s="3">
        <v>0</v>
      </c>
      <c r="P130" s="3">
        <v>0</v>
      </c>
      <c r="Q130" s="3">
        <v>0</v>
      </c>
      <c r="R130" s="3">
        <v>0</v>
      </c>
      <c r="S130" s="3">
        <v>0</v>
      </c>
      <c r="T130" s="3">
        <v>1.4295290087888872E-2</v>
      </c>
      <c r="U130" s="3">
        <v>1.3680351965505006E-2</v>
      </c>
      <c r="V130" s="3">
        <v>1.4741891148580636E-2</v>
      </c>
      <c r="W130" s="3">
        <v>1.5700365605386141E-2</v>
      </c>
      <c r="X130" s="3">
        <v>1.5285306248064505E-2</v>
      </c>
      <c r="Y130" s="3">
        <v>1.6115547835632019E-2</v>
      </c>
      <c r="Z130" s="3">
        <v>1.6877676664737683E-2</v>
      </c>
      <c r="AA130" s="3">
        <v>1.4494865904853852E-2</v>
      </c>
      <c r="AB130" s="186">
        <v>1.3493921771917137E-2</v>
      </c>
      <c r="AC130" s="186">
        <v>1.2876916908974793E-2</v>
      </c>
    </row>
    <row r="131" spans="2:29" ht="15" customHeight="1" x14ac:dyDescent="0.45">
      <c r="B131" s="44" t="s">
        <v>33</v>
      </c>
      <c r="C131" s="4" t="s">
        <v>35</v>
      </c>
      <c r="D131" s="6">
        <v>-18.546804769986927</v>
      </c>
      <c r="E131" s="6">
        <v>-16.739229787777468</v>
      </c>
      <c r="F131" s="6">
        <v>-13.878079525061809</v>
      </c>
      <c r="G131" s="6">
        <v>-14.318911632052597</v>
      </c>
      <c r="H131" s="6">
        <v>-12.144027340740696</v>
      </c>
      <c r="I131" s="6">
        <v>-14.326678993242833</v>
      </c>
      <c r="J131" s="6">
        <v>-13.769587937697272</v>
      </c>
      <c r="K131" s="6">
        <v>-12.347865032462872</v>
      </c>
      <c r="L131" s="6">
        <v>-12.892026358003001</v>
      </c>
      <c r="M131" s="6">
        <v>-15.401126458413362</v>
      </c>
      <c r="N131" s="6">
        <v>-14.437336395256834</v>
      </c>
      <c r="O131" s="6">
        <v>-12.347960758946193</v>
      </c>
      <c r="P131" s="6">
        <v>-8.431859069416511</v>
      </c>
      <c r="Q131" s="6">
        <v>-10.536851031525801</v>
      </c>
      <c r="R131" s="6">
        <v>-6.5990070984007945</v>
      </c>
      <c r="S131" s="6">
        <v>-4.6142449718150953</v>
      </c>
      <c r="T131" s="6">
        <v>-6.8738902387613638</v>
      </c>
      <c r="U131" s="6">
        <v>-8.1216229160736031</v>
      </c>
      <c r="V131" s="6">
        <v>-8.9307989713521998</v>
      </c>
      <c r="W131" s="6">
        <v>-6.7578942967945155</v>
      </c>
      <c r="X131" s="6">
        <v>-7.8943205227068383</v>
      </c>
      <c r="Y131" s="6">
        <v>4.5328467097290677</v>
      </c>
      <c r="Z131" s="6">
        <v>7.3939809879151035</v>
      </c>
      <c r="AA131" s="6">
        <v>-2.8995539297593713</v>
      </c>
      <c r="AB131" s="187">
        <v>-3.0804788904101628</v>
      </c>
      <c r="AC131" s="187">
        <v>-6.1509353501363506</v>
      </c>
    </row>
    <row r="132" spans="2:29" ht="15" customHeight="1" x14ac:dyDescent="0.45">
      <c r="B132" s="44" t="s">
        <v>34</v>
      </c>
      <c r="C132" s="1" t="s">
        <v>8</v>
      </c>
      <c r="D132" s="3">
        <v>8.3540055051876916</v>
      </c>
      <c r="E132" s="3">
        <v>8.5410933226966641</v>
      </c>
      <c r="F132" s="3">
        <v>8.1792745297216065</v>
      </c>
      <c r="G132" s="3">
        <v>8.504022739664844</v>
      </c>
      <c r="H132" s="3">
        <v>8.9606361930056959</v>
      </c>
      <c r="I132" s="3">
        <v>10.198328290028952</v>
      </c>
      <c r="J132" s="3">
        <v>10.669138201754745</v>
      </c>
      <c r="K132" s="3">
        <v>11.094794579436892</v>
      </c>
      <c r="L132" s="3">
        <v>11.269279922463481</v>
      </c>
      <c r="M132" s="3">
        <v>10.588678584795835</v>
      </c>
      <c r="N132" s="3">
        <v>13.159675015601339</v>
      </c>
      <c r="O132" s="3">
        <v>18.204548333840936</v>
      </c>
      <c r="P132" s="3">
        <v>23.765395979436928</v>
      </c>
      <c r="Q132" s="3">
        <v>24.73083713676013</v>
      </c>
      <c r="R132" s="3">
        <v>30.032382686974735</v>
      </c>
      <c r="S132" s="3">
        <v>27.657202487340982</v>
      </c>
      <c r="T132" s="3">
        <v>26.107645535702417</v>
      </c>
      <c r="U132" s="3">
        <v>25.284312521839318</v>
      </c>
      <c r="V132" s="3">
        <v>25.841791084817057</v>
      </c>
      <c r="W132" s="3">
        <v>27.924835677364268</v>
      </c>
      <c r="X132" s="3">
        <v>26.408546598935466</v>
      </c>
      <c r="Y132" s="3">
        <v>28.967550649597033</v>
      </c>
      <c r="Z132" s="3">
        <v>30.714894200174221</v>
      </c>
      <c r="AA132" s="3">
        <v>28.096494485927533</v>
      </c>
      <c r="AB132" s="186">
        <v>26.249334962530636</v>
      </c>
      <c r="AC132" s="186">
        <v>23.991928993214707</v>
      </c>
    </row>
    <row r="133" spans="2:29" ht="15" customHeight="1" x14ac:dyDescent="0.45">
      <c r="B133" s="44" t="s">
        <v>36</v>
      </c>
      <c r="C133" s="1" t="s">
        <v>9</v>
      </c>
      <c r="D133" s="11">
        <v>7.4732225661064318</v>
      </c>
      <c r="E133" s="11">
        <v>7.6133655149150385</v>
      </c>
      <c r="F133" s="11">
        <v>7.1270766187249883</v>
      </c>
      <c r="G133" s="11">
        <v>7.204934419159664</v>
      </c>
      <c r="H133" s="11">
        <v>8.0446211998774171</v>
      </c>
      <c r="I133" s="11">
        <v>9.0817444611775393</v>
      </c>
      <c r="J133" s="11">
        <v>9.5824323964384206</v>
      </c>
      <c r="K133" s="11">
        <v>9.990226556154898</v>
      </c>
      <c r="L133" s="11">
        <v>10.112551283887189</v>
      </c>
      <c r="M133" s="11">
        <v>9.211216247677811</v>
      </c>
      <c r="N133" s="11">
        <v>11.533905454040744</v>
      </c>
      <c r="O133" s="11">
        <v>15.169356217196206</v>
      </c>
      <c r="P133" s="11">
        <v>20.202149876333248</v>
      </c>
      <c r="Q133" s="11">
        <v>22.122735870539049</v>
      </c>
      <c r="R133" s="11">
        <v>26.485814643826995</v>
      </c>
      <c r="S133" s="11">
        <v>24.511279456210875</v>
      </c>
      <c r="T133" s="11">
        <v>23.396815381045961</v>
      </c>
      <c r="U133" s="11">
        <v>22.487517016118261</v>
      </c>
      <c r="V133" s="11">
        <v>23.138243165211083</v>
      </c>
      <c r="W133" s="11">
        <v>25.437200019021532</v>
      </c>
      <c r="X133" s="11">
        <v>23.611436987185918</v>
      </c>
      <c r="Y133" s="11">
        <v>26.238041511186182</v>
      </c>
      <c r="Z133" s="11">
        <v>27.960052184822796</v>
      </c>
      <c r="AA133" s="11">
        <v>25.21100332599827</v>
      </c>
      <c r="AB133" s="189">
        <v>24.590350774352711</v>
      </c>
      <c r="AC133" s="189">
        <v>22.414499041630954</v>
      </c>
    </row>
    <row r="134" spans="2:29" ht="15" customHeight="1" x14ac:dyDescent="0.45">
      <c r="B134" s="44" t="s">
        <v>37</v>
      </c>
      <c r="C134" s="1" t="s">
        <v>10</v>
      </c>
      <c r="D134" s="11">
        <v>0.88078293908125882</v>
      </c>
      <c r="E134" s="11">
        <v>0.92772780778162722</v>
      </c>
      <c r="F134" s="11">
        <v>1.0521979109966173</v>
      </c>
      <c r="G134" s="11">
        <v>1.2990883205051791</v>
      </c>
      <c r="H134" s="11">
        <v>0.9160149931282785</v>
      </c>
      <c r="I134" s="11">
        <v>1.1165838288514125</v>
      </c>
      <c r="J134" s="11">
        <v>1.086705805316325</v>
      </c>
      <c r="K134" s="11">
        <v>1.1045680232819872</v>
      </c>
      <c r="L134" s="11">
        <v>1.1567286385762896</v>
      </c>
      <c r="M134" s="11">
        <v>1.377462337118021</v>
      </c>
      <c r="N134" s="11">
        <v>1.6257695615605898</v>
      </c>
      <c r="O134" s="11">
        <v>3.0351921166447355</v>
      </c>
      <c r="P134" s="11">
        <v>3.5632461031036851</v>
      </c>
      <c r="Q134" s="11">
        <v>2.6081012662210847</v>
      </c>
      <c r="R134" s="11">
        <v>3.5465680431477429</v>
      </c>
      <c r="S134" s="11">
        <v>3.1459230311301023</v>
      </c>
      <c r="T134" s="11">
        <v>2.7108301546564548</v>
      </c>
      <c r="U134" s="11">
        <v>2.7967955057210583</v>
      </c>
      <c r="V134" s="11">
        <v>2.6954475169830561</v>
      </c>
      <c r="W134" s="11">
        <v>2.4495402873466379</v>
      </c>
      <c r="X134" s="11">
        <v>2.7896014835280312</v>
      </c>
      <c r="Y134" s="11">
        <v>2.6576038098040788</v>
      </c>
      <c r="Z134" s="11">
        <v>2.6333401356817503</v>
      </c>
      <c r="AA134" s="11">
        <v>2.8743232587740613</v>
      </c>
      <c r="AB134" s="189">
        <v>2.027505716578073</v>
      </c>
      <c r="AC134" s="189">
        <v>1.9033873284554663</v>
      </c>
    </row>
    <row r="135" spans="2:29" ht="15" customHeight="1" x14ac:dyDescent="0.45">
      <c r="B135" s="44" t="s">
        <v>38</v>
      </c>
      <c r="C135" s="1" t="s">
        <v>11</v>
      </c>
      <c r="D135" s="3">
        <v>26.900810275174621</v>
      </c>
      <c r="E135" s="3">
        <v>25.280323110474136</v>
      </c>
      <c r="F135" s="3">
        <v>22.057354054783413</v>
      </c>
      <c r="G135" s="3">
        <v>22.822934371717441</v>
      </c>
      <c r="H135" s="3">
        <v>21.104663533746393</v>
      </c>
      <c r="I135" s="3">
        <v>24.525007283271787</v>
      </c>
      <c r="J135" s="3">
        <v>24.438726139452015</v>
      </c>
      <c r="K135" s="3">
        <v>23.442659611899764</v>
      </c>
      <c r="L135" s="3">
        <v>24.16130628046648</v>
      </c>
      <c r="M135" s="3">
        <v>25.989805043209195</v>
      </c>
      <c r="N135" s="3">
        <v>27.597011410858169</v>
      </c>
      <c r="O135" s="3">
        <v>30.552509092787133</v>
      </c>
      <c r="P135" s="3">
        <v>32.197255048853442</v>
      </c>
      <c r="Q135" s="3">
        <v>35.267688168285929</v>
      </c>
      <c r="R135" s="3">
        <v>36.631389785375532</v>
      </c>
      <c r="S135" s="3">
        <v>32.271447459156079</v>
      </c>
      <c r="T135" s="3">
        <v>32.981535774463779</v>
      </c>
      <c r="U135" s="3">
        <v>33.405935437912923</v>
      </c>
      <c r="V135" s="3">
        <v>34.633748517138237</v>
      </c>
      <c r="W135" s="3">
        <v>35.249953295160587</v>
      </c>
      <c r="X135" s="3">
        <v>34.406145630566229</v>
      </c>
      <c r="Y135" s="3">
        <v>34.245629575588104</v>
      </c>
      <c r="Z135" s="3">
        <v>34.411916532291457</v>
      </c>
      <c r="AA135" s="3">
        <v>36.296682226347308</v>
      </c>
      <c r="AB135" s="186">
        <v>34.551793109904558</v>
      </c>
      <c r="AC135" s="186">
        <v>37.327016009430892</v>
      </c>
    </row>
    <row r="136" spans="2:29" ht="15" customHeight="1" x14ac:dyDescent="0.45">
      <c r="B136" s="44" t="s">
        <v>39</v>
      </c>
      <c r="C136" s="1" t="s">
        <v>9</v>
      </c>
      <c r="D136" s="11">
        <v>24.970928795710087</v>
      </c>
      <c r="E136" s="11">
        <v>23.74088446845137</v>
      </c>
      <c r="F136" s="11">
        <v>20.459728483693208</v>
      </c>
      <c r="G136" s="11">
        <v>21.390906468126563</v>
      </c>
      <c r="H136" s="11">
        <v>19.231332950398745</v>
      </c>
      <c r="I136" s="11">
        <v>22.428072739261083</v>
      </c>
      <c r="J136" s="11">
        <v>21.902814031611594</v>
      </c>
      <c r="K136" s="11">
        <v>21.101177819893785</v>
      </c>
      <c r="L136" s="11">
        <v>21.81326601186392</v>
      </c>
      <c r="M136" s="11">
        <v>23.511081336500396</v>
      </c>
      <c r="N136" s="11">
        <v>25.343347396523175</v>
      </c>
      <c r="O136" s="11">
        <v>26.725534893768749</v>
      </c>
      <c r="P136" s="11">
        <v>27.236758792509807</v>
      </c>
      <c r="Q136" s="11">
        <v>31.392462102880387</v>
      </c>
      <c r="R136" s="11">
        <v>32.014482387881635</v>
      </c>
      <c r="S136" s="11">
        <v>27.864006266807539</v>
      </c>
      <c r="T136" s="11">
        <v>28.464481421912481</v>
      </c>
      <c r="U136" s="11">
        <v>28.679427799716411</v>
      </c>
      <c r="V136" s="11">
        <v>29.992867912302689</v>
      </c>
      <c r="W136" s="11">
        <v>30.895664718571631</v>
      </c>
      <c r="X136" s="11">
        <v>29.906111966234082</v>
      </c>
      <c r="Y136" s="11">
        <v>29.823746702141968</v>
      </c>
      <c r="Z136" s="11">
        <v>30.006352633529765</v>
      </c>
      <c r="AA136" s="11">
        <v>31.542179862801017</v>
      </c>
      <c r="AB136" s="189">
        <v>31.882140577104579</v>
      </c>
      <c r="AC136" s="189">
        <v>34.912119149844933</v>
      </c>
    </row>
    <row r="137" spans="2:29" ht="15" customHeight="1" x14ac:dyDescent="0.45">
      <c r="B137" s="44" t="s">
        <v>40</v>
      </c>
      <c r="C137" s="1" t="s">
        <v>10</v>
      </c>
      <c r="D137" s="11">
        <v>1.9298814794645334</v>
      </c>
      <c r="E137" s="11">
        <v>1.5394386420227524</v>
      </c>
      <c r="F137" s="11">
        <v>1.597625571090203</v>
      </c>
      <c r="G137" s="11">
        <v>1.4320279035908747</v>
      </c>
      <c r="H137" s="11">
        <v>1.8733305833476483</v>
      </c>
      <c r="I137" s="11">
        <v>2.096934544010705</v>
      </c>
      <c r="J137" s="11">
        <v>2.5359121078404327</v>
      </c>
      <c r="K137" s="11">
        <v>2.3414817920059723</v>
      </c>
      <c r="L137" s="11">
        <v>2.3480402686025554</v>
      </c>
      <c r="M137" s="11">
        <v>2.4787237067087982</v>
      </c>
      <c r="N137" s="11">
        <v>2.2536640143349977</v>
      </c>
      <c r="O137" s="11">
        <v>3.8269741990183777</v>
      </c>
      <c r="P137" s="11">
        <v>4.9604962563436397</v>
      </c>
      <c r="Q137" s="11">
        <v>3.8752260654055424</v>
      </c>
      <c r="R137" s="11">
        <v>4.6169073974938923</v>
      </c>
      <c r="S137" s="11">
        <v>4.4074411923485357</v>
      </c>
      <c r="T137" s="11">
        <v>4.5170543525513018</v>
      </c>
      <c r="U137" s="11">
        <v>4.7265076381965141</v>
      </c>
      <c r="V137" s="11">
        <v>4.6527033369199744</v>
      </c>
      <c r="W137" s="11">
        <v>4.3843210417838767</v>
      </c>
      <c r="X137" s="11">
        <v>4.512790975833493</v>
      </c>
      <c r="Y137" s="11">
        <v>4.4395409797170009</v>
      </c>
      <c r="Z137" s="11">
        <v>4.4238188541681271</v>
      </c>
      <c r="AA137" s="11">
        <v>4.7731197437687545</v>
      </c>
      <c r="AB137" s="189">
        <v>3.3107285831525037</v>
      </c>
      <c r="AC137" s="189">
        <v>3.2044043111412428</v>
      </c>
    </row>
    <row r="138" spans="2:29" ht="16.5" customHeight="1" thickBot="1" x14ac:dyDescent="0.5">
      <c r="B138" s="95" t="s">
        <v>21</v>
      </c>
      <c r="C138" s="100" t="s">
        <v>12</v>
      </c>
      <c r="D138" s="102">
        <v>100</v>
      </c>
      <c r="E138" s="102">
        <v>100</v>
      </c>
      <c r="F138" s="102">
        <v>100</v>
      </c>
      <c r="G138" s="102">
        <v>100</v>
      </c>
      <c r="H138" s="102">
        <v>100</v>
      </c>
      <c r="I138" s="102">
        <v>100</v>
      </c>
      <c r="J138" s="102">
        <v>100</v>
      </c>
      <c r="K138" s="102">
        <v>100</v>
      </c>
      <c r="L138" s="102">
        <v>100</v>
      </c>
      <c r="M138" s="102">
        <v>100</v>
      </c>
      <c r="N138" s="102">
        <v>100</v>
      </c>
      <c r="O138" s="102">
        <v>100</v>
      </c>
      <c r="P138" s="102">
        <v>100</v>
      </c>
      <c r="Q138" s="102">
        <v>100</v>
      </c>
      <c r="R138" s="102">
        <v>100</v>
      </c>
      <c r="S138" s="102">
        <v>100</v>
      </c>
      <c r="T138" s="102">
        <v>100</v>
      </c>
      <c r="U138" s="102">
        <v>100</v>
      </c>
      <c r="V138" s="102">
        <v>100</v>
      </c>
      <c r="W138" s="102">
        <v>100</v>
      </c>
      <c r="X138" s="102">
        <v>100</v>
      </c>
      <c r="Y138" s="102">
        <v>100</v>
      </c>
      <c r="Z138" s="102">
        <v>100</v>
      </c>
      <c r="AA138" s="102">
        <v>100</v>
      </c>
      <c r="AB138" s="173">
        <v>100</v>
      </c>
      <c r="AC138" s="173">
        <v>100</v>
      </c>
    </row>
    <row r="139" spans="2:29" ht="15" customHeight="1" thickTop="1" x14ac:dyDescent="0.45">
      <c r="B139" s="44"/>
      <c r="C139" s="1" t="s">
        <v>22</v>
      </c>
      <c r="D139" s="2"/>
      <c r="E139" s="2"/>
      <c r="F139" s="2"/>
      <c r="G139" s="2"/>
      <c r="H139" s="2"/>
      <c r="I139" s="2"/>
      <c r="J139" s="2"/>
      <c r="K139" s="2"/>
      <c r="L139" s="2"/>
      <c r="M139" s="2"/>
      <c r="N139" s="2"/>
      <c r="O139" s="2"/>
      <c r="P139" s="2"/>
      <c r="Q139" s="2"/>
      <c r="R139" s="2"/>
      <c r="S139" s="2"/>
      <c r="T139" s="2" t="str">
        <f t="shared" ref="T139:AC139" si="169">+IFERROR((T116/S116-1)*100,"")</f>
        <v/>
      </c>
      <c r="U139" s="2" t="str">
        <f t="shared" si="169"/>
        <v/>
      </c>
      <c r="V139" s="2" t="str">
        <f t="shared" si="169"/>
        <v/>
      </c>
      <c r="W139" s="2" t="str">
        <f t="shared" si="169"/>
        <v/>
      </c>
      <c r="X139" s="2" t="str">
        <f t="shared" si="169"/>
        <v/>
      </c>
      <c r="Y139" s="2" t="str">
        <f t="shared" si="169"/>
        <v/>
      </c>
      <c r="Z139" s="2" t="str">
        <f t="shared" si="169"/>
        <v/>
      </c>
      <c r="AA139" s="2" t="str">
        <f t="shared" si="169"/>
        <v/>
      </c>
      <c r="AB139" s="171" t="str">
        <f t="shared" si="169"/>
        <v/>
      </c>
      <c r="AC139" s="171" t="str">
        <f t="shared" si="169"/>
        <v/>
      </c>
    </row>
    <row r="142" spans="2:29" ht="15" customHeight="1" x14ac:dyDescent="0.5">
      <c r="B142" s="64"/>
      <c r="C142" s="62" t="s">
        <v>328</v>
      </c>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169"/>
      <c r="AC142" s="169"/>
    </row>
    <row r="143" spans="2:29" ht="15" customHeight="1" x14ac:dyDescent="0.5">
      <c r="B143" s="64"/>
      <c r="C143" s="62" t="s">
        <v>321</v>
      </c>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169"/>
      <c r="AC143" s="169"/>
    </row>
    <row r="144" spans="2:29" ht="15" customHeight="1" thickBot="1" x14ac:dyDescent="0.55000000000000004">
      <c r="B144" s="94"/>
      <c r="C144" s="86" t="s">
        <v>329</v>
      </c>
      <c r="D144" s="99">
        <f>D$5</f>
        <v>1999</v>
      </c>
      <c r="E144" s="99">
        <f t="shared" ref="E144:AC144" si="170">+D144+1</f>
        <v>2000</v>
      </c>
      <c r="F144" s="99">
        <f t="shared" si="170"/>
        <v>2001</v>
      </c>
      <c r="G144" s="99">
        <f t="shared" si="170"/>
        <v>2002</v>
      </c>
      <c r="H144" s="99">
        <f t="shared" si="170"/>
        <v>2003</v>
      </c>
      <c r="I144" s="99">
        <f t="shared" si="170"/>
        <v>2004</v>
      </c>
      <c r="J144" s="99">
        <f t="shared" si="170"/>
        <v>2005</v>
      </c>
      <c r="K144" s="99">
        <f t="shared" si="170"/>
        <v>2006</v>
      </c>
      <c r="L144" s="99">
        <f t="shared" si="170"/>
        <v>2007</v>
      </c>
      <c r="M144" s="99">
        <f t="shared" si="170"/>
        <v>2008</v>
      </c>
      <c r="N144" s="99">
        <f t="shared" si="170"/>
        <v>2009</v>
      </c>
      <c r="O144" s="99">
        <f t="shared" si="170"/>
        <v>2010</v>
      </c>
      <c r="P144" s="99">
        <f t="shared" si="170"/>
        <v>2011</v>
      </c>
      <c r="Q144" s="99">
        <f t="shared" si="170"/>
        <v>2012</v>
      </c>
      <c r="R144" s="99">
        <f t="shared" si="170"/>
        <v>2013</v>
      </c>
      <c r="S144" s="99">
        <f t="shared" si="170"/>
        <v>2014</v>
      </c>
      <c r="T144" s="99">
        <f t="shared" si="170"/>
        <v>2015</v>
      </c>
      <c r="U144" s="99">
        <f t="shared" si="170"/>
        <v>2016</v>
      </c>
      <c r="V144" s="99">
        <f t="shared" si="170"/>
        <v>2017</v>
      </c>
      <c r="W144" s="99">
        <f t="shared" si="170"/>
        <v>2018</v>
      </c>
      <c r="X144" s="99">
        <f t="shared" si="170"/>
        <v>2019</v>
      </c>
      <c r="Y144" s="99">
        <f t="shared" si="170"/>
        <v>2020</v>
      </c>
      <c r="Z144" s="99">
        <f t="shared" si="170"/>
        <v>2021</v>
      </c>
      <c r="AA144" s="99">
        <f t="shared" si="170"/>
        <v>2022</v>
      </c>
      <c r="AB144" s="170">
        <f t="shared" si="170"/>
        <v>2023</v>
      </c>
      <c r="AC144" s="170">
        <f t="shared" si="170"/>
        <v>2024</v>
      </c>
    </row>
    <row r="145" spans="1:29" ht="15" customHeight="1" thickTop="1" x14ac:dyDescent="0.5">
      <c r="A145" s="68"/>
      <c r="B145" s="96" t="s">
        <v>0</v>
      </c>
      <c r="C145" s="67" t="s">
        <v>1</v>
      </c>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169"/>
      <c r="AC145" s="169"/>
    </row>
    <row r="146" spans="1:29" ht="15" customHeight="1" x14ac:dyDescent="0.45">
      <c r="B146" s="44" t="s">
        <v>23</v>
      </c>
      <c r="C146" s="4" t="s">
        <v>87</v>
      </c>
      <c r="D146" s="6" t="str">
        <f>IFERROR((D30-#REF!)/#REF!*100,"")</f>
        <v/>
      </c>
      <c r="E146" s="6">
        <v>2.4018854314956148</v>
      </c>
      <c r="F146" s="6">
        <v>3.0099690278637135</v>
      </c>
      <c r="G146" s="6">
        <v>5.4997180609462912</v>
      </c>
      <c r="H146" s="6">
        <v>4.4148226064326179</v>
      </c>
      <c r="I146" s="6">
        <v>6.7418748415677934</v>
      </c>
      <c r="J146" s="6">
        <v>5.8882694917164899</v>
      </c>
      <c r="K146" s="6">
        <v>5.4819273754278086</v>
      </c>
      <c r="L146" s="6">
        <v>2.3796583544382268</v>
      </c>
      <c r="M146" s="6">
        <v>5.2284613688533614</v>
      </c>
      <c r="N146" s="6">
        <v>1.7616190226881698</v>
      </c>
      <c r="O146" s="6">
        <v>4.8497867754995712</v>
      </c>
      <c r="P146" s="6">
        <v>5.1788904354542797</v>
      </c>
      <c r="Q146" s="6">
        <v>7.48691694783738</v>
      </c>
      <c r="R146" s="6">
        <v>5.2364388121689203</v>
      </c>
      <c r="S146" s="6">
        <v>1.8415983449607043</v>
      </c>
      <c r="T146" s="6">
        <v>3.1781670218945774</v>
      </c>
      <c r="U146" s="6">
        <v>4.7359295390869773</v>
      </c>
      <c r="V146" s="6">
        <v>4.6359145013170604</v>
      </c>
      <c r="W146" s="6">
        <v>2.984068827178695</v>
      </c>
      <c r="X146" s="6">
        <v>4.5000266822840116</v>
      </c>
      <c r="Y146" s="6">
        <v>-0.6919456041334392</v>
      </c>
      <c r="Z146" s="6">
        <v>5.9136654712461922</v>
      </c>
      <c r="AA146" s="6">
        <v>3.9413700254978479</v>
      </c>
      <c r="AB146" s="187">
        <v>2.9125551924213755</v>
      </c>
      <c r="AC146" s="187">
        <v>7.6561629855005764</v>
      </c>
    </row>
    <row r="147" spans="1:29" ht="15" customHeight="1" x14ac:dyDescent="0.45">
      <c r="B147" s="44" t="s">
        <v>24</v>
      </c>
      <c r="C147" s="1" t="s">
        <v>3</v>
      </c>
      <c r="D147" s="3" t="str">
        <f>IFERROR((D31-#REF!)/#REF!*100,"")</f>
        <v/>
      </c>
      <c r="E147" s="3">
        <v>0.3130957755638214</v>
      </c>
      <c r="F147" s="3">
        <v>0.90102929841710289</v>
      </c>
      <c r="G147" s="3">
        <v>4.1766773698144002</v>
      </c>
      <c r="H147" s="3">
        <v>4.0243918898316915</v>
      </c>
      <c r="I147" s="3">
        <v>5.2305093347146361</v>
      </c>
      <c r="J147" s="3">
        <v>4.4420010914709485</v>
      </c>
      <c r="K147" s="3">
        <v>3.3872461795780295</v>
      </c>
      <c r="L147" s="3">
        <v>1.1993561252362144</v>
      </c>
      <c r="M147" s="3">
        <v>5.3933610003177233</v>
      </c>
      <c r="N147" s="3">
        <v>0.66354788045375879</v>
      </c>
      <c r="O147" s="3">
        <v>3.892419150147</v>
      </c>
      <c r="P147" s="3">
        <v>4.0732085153254651</v>
      </c>
      <c r="Q147" s="3">
        <v>6.0752078292791678</v>
      </c>
      <c r="R147" s="3">
        <v>4.0822725562041802</v>
      </c>
      <c r="S147" s="3">
        <v>0.68901165809031273</v>
      </c>
      <c r="T147" s="3">
        <v>2.0888755488608641</v>
      </c>
      <c r="U147" s="3">
        <v>2.7434234160568427</v>
      </c>
      <c r="V147" s="3">
        <v>2.3744389144001969</v>
      </c>
      <c r="W147" s="3">
        <v>1.5606560082839087</v>
      </c>
      <c r="X147" s="3">
        <v>2.2267187441402383</v>
      </c>
      <c r="Y147" s="3">
        <v>1.2929482652497928</v>
      </c>
      <c r="Z147" s="3">
        <v>1.9566433659652871</v>
      </c>
      <c r="AA147" s="3">
        <v>2.5189151173266886</v>
      </c>
      <c r="AB147" s="186">
        <v>1.7724665075873165</v>
      </c>
      <c r="AC147" s="186">
        <v>6.0682118176791313</v>
      </c>
    </row>
    <row r="148" spans="1:29" ht="15" customHeight="1" x14ac:dyDescent="0.45">
      <c r="B148" s="44" t="s">
        <v>25</v>
      </c>
      <c r="C148" s="1" t="s">
        <v>4</v>
      </c>
      <c r="D148" s="3" t="str">
        <f>IFERROR((D32-#REF!)/#REF!*100,"")</f>
        <v/>
      </c>
      <c r="E148" s="3">
        <v>1.9669518785727056</v>
      </c>
      <c r="F148" s="3">
        <v>1.8927862949225887</v>
      </c>
      <c r="G148" s="3">
        <v>0.93434281265328578</v>
      </c>
      <c r="H148" s="3">
        <v>2.840293900281108E-2</v>
      </c>
      <c r="I148" s="3">
        <v>1.2830102167652746</v>
      </c>
      <c r="J148" s="3">
        <v>1.2980391938120615</v>
      </c>
      <c r="K148" s="3">
        <v>1.9341386974887465</v>
      </c>
      <c r="L148" s="3">
        <v>1.0282823866530071</v>
      </c>
      <c r="M148" s="3">
        <v>-0.43257564615080185</v>
      </c>
      <c r="N148" s="3">
        <v>0.94588907542873824</v>
      </c>
      <c r="O148" s="3">
        <v>0.65415578961288257</v>
      </c>
      <c r="P148" s="3">
        <v>1.1229271568427595</v>
      </c>
      <c r="Q148" s="3">
        <v>0.98746995687344019</v>
      </c>
      <c r="R148" s="3">
        <v>0.86125360676352003</v>
      </c>
      <c r="S148" s="3">
        <v>0.90265904429536226</v>
      </c>
      <c r="T148" s="3">
        <v>0.72601222248238717</v>
      </c>
      <c r="U148" s="3">
        <v>1.6938918083842154</v>
      </c>
      <c r="V148" s="3">
        <v>2.2015291534403856</v>
      </c>
      <c r="W148" s="3">
        <v>1.4074568636793745</v>
      </c>
      <c r="X148" s="3">
        <v>2.2887961259363019</v>
      </c>
      <c r="Y148" s="3">
        <v>-1.8551593912667097</v>
      </c>
      <c r="Z148" s="3">
        <v>3.5846147150809999</v>
      </c>
      <c r="AA148" s="3">
        <v>1.1287593918708423</v>
      </c>
      <c r="AB148" s="186">
        <v>1.0849623969412339</v>
      </c>
      <c r="AC148" s="186">
        <v>1.5535764631747775</v>
      </c>
    </row>
    <row r="149" spans="1:29" ht="15" customHeight="1" x14ac:dyDescent="0.45">
      <c r="B149" s="44" t="s">
        <v>26</v>
      </c>
      <c r="C149" s="1" t="s">
        <v>5</v>
      </c>
      <c r="D149" s="3" t="str">
        <f>IFERROR((D33-#REF!)/#REF!*100,"")</f>
        <v/>
      </c>
      <c r="E149" s="3">
        <v>0.12183777735910156</v>
      </c>
      <c r="F149" s="3">
        <v>0.2161534345240255</v>
      </c>
      <c r="G149" s="3">
        <v>0.38869787847860382</v>
      </c>
      <c r="H149" s="3">
        <v>0.36202777759811355</v>
      </c>
      <c r="I149" s="3">
        <v>0.22835529008789829</v>
      </c>
      <c r="J149" s="3">
        <v>0.1482292064334792</v>
      </c>
      <c r="K149" s="3">
        <v>0.16054249836103787</v>
      </c>
      <c r="L149" s="3">
        <v>0.1520198425490176</v>
      </c>
      <c r="M149" s="3">
        <v>0.26767601468645963</v>
      </c>
      <c r="N149" s="3">
        <v>0.1521820668056674</v>
      </c>
      <c r="O149" s="3">
        <v>0.30321183573967087</v>
      </c>
      <c r="P149" s="3">
        <v>-1.7245236713947197E-2</v>
      </c>
      <c r="Q149" s="3">
        <v>0.42423916168478037</v>
      </c>
      <c r="R149" s="3">
        <v>0.29291264920121318</v>
      </c>
      <c r="S149" s="3">
        <v>0.24992764257502284</v>
      </c>
      <c r="T149" s="3">
        <v>0.36327925055134469</v>
      </c>
      <c r="U149" s="3">
        <v>0.29861431464591082</v>
      </c>
      <c r="V149" s="3">
        <v>5.994643347648717E-2</v>
      </c>
      <c r="W149" s="3">
        <v>1.595595521540551E-2</v>
      </c>
      <c r="X149" s="3">
        <v>-1.5488187792521039E-2</v>
      </c>
      <c r="Y149" s="3">
        <v>-0.12973447811652786</v>
      </c>
      <c r="Z149" s="3">
        <v>0.37240739019990426</v>
      </c>
      <c r="AA149" s="3">
        <v>0.29369551630033036</v>
      </c>
      <c r="AB149" s="186">
        <v>5.5126287892824241E-2</v>
      </c>
      <c r="AC149" s="186">
        <v>3.4374704646683844E-2</v>
      </c>
    </row>
    <row r="150" spans="1:29" ht="15" customHeight="1" x14ac:dyDescent="0.45">
      <c r="B150" s="44" t="s">
        <v>27</v>
      </c>
      <c r="C150" s="4" t="s">
        <v>6</v>
      </c>
      <c r="D150" s="6" t="str">
        <f>IFERROR((D34-#REF!)/#REF!*100,"")</f>
        <v/>
      </c>
      <c r="E150" s="6">
        <v>-2.004870541650515</v>
      </c>
      <c r="F150" s="6">
        <v>0.96582295539366403</v>
      </c>
      <c r="G150" s="6">
        <v>0.22544916154088013</v>
      </c>
      <c r="H150" s="6">
        <v>2.6342071514180909</v>
      </c>
      <c r="I150" s="6">
        <v>0.77749665970322135</v>
      </c>
      <c r="J150" s="6">
        <v>4.0181269267003907</v>
      </c>
      <c r="K150" s="6">
        <v>-0.59724012790842396</v>
      </c>
      <c r="L150" s="6">
        <v>1.9609717342505786</v>
      </c>
      <c r="M150" s="6">
        <v>3.7832880369385515</v>
      </c>
      <c r="N150" s="6">
        <v>0.97863216555662635</v>
      </c>
      <c r="O150" s="6">
        <v>4.2693571445323872</v>
      </c>
      <c r="P150" s="6">
        <v>2.3923955644788202</v>
      </c>
      <c r="Q150" s="6">
        <v>4.708998917799466</v>
      </c>
      <c r="R150" s="6">
        <v>-0.50503093087317319</v>
      </c>
      <c r="S150" s="6">
        <v>-2.5827368989474899</v>
      </c>
      <c r="T150" s="6">
        <v>0.4569116402382436</v>
      </c>
      <c r="U150" s="6">
        <v>2.9536642473794226</v>
      </c>
      <c r="V150" s="6">
        <v>2.5849417557086185</v>
      </c>
      <c r="W150" s="6">
        <v>2.3901581421945388</v>
      </c>
      <c r="X150" s="6">
        <v>2.4407548491793838</v>
      </c>
      <c r="Y150" s="6">
        <v>-0.29955922000484864</v>
      </c>
      <c r="Z150" s="6">
        <v>-1.0659786627836099</v>
      </c>
      <c r="AA150" s="6">
        <v>2.1277727470519006</v>
      </c>
      <c r="AB150" s="187">
        <v>0.5540844423471738</v>
      </c>
      <c r="AC150" s="187">
        <v>2.8727400965611065</v>
      </c>
    </row>
    <row r="151" spans="1:29" ht="15" customHeight="1" x14ac:dyDescent="0.45">
      <c r="B151" s="44" t="s">
        <v>7</v>
      </c>
      <c r="C151" s="1" t="s">
        <v>28</v>
      </c>
      <c r="D151" s="3" t="str">
        <f>IFERROR((D35-#REF!)/#REF!*100,"")</f>
        <v/>
      </c>
      <c r="E151" s="3">
        <v>-0.26764166180371363</v>
      </c>
      <c r="F151" s="3">
        <v>-0.50844012081229972</v>
      </c>
      <c r="G151" s="3">
        <v>0.45753402584174668</v>
      </c>
      <c r="H151" s="3">
        <v>1.5930799314584576</v>
      </c>
      <c r="I151" s="3">
        <v>1.9523562021992089</v>
      </c>
      <c r="J151" s="3">
        <v>1.6769182133861305</v>
      </c>
      <c r="K151" s="3">
        <v>1.3043800302219921</v>
      </c>
      <c r="L151" s="3">
        <v>2.1986042335460336</v>
      </c>
      <c r="M151" s="3">
        <v>0.68724475579636379</v>
      </c>
      <c r="N151" s="3">
        <v>3.0884925528415841</v>
      </c>
      <c r="O151" s="3">
        <v>3.3119305528382466</v>
      </c>
      <c r="P151" s="3">
        <v>3.1745854415024541</v>
      </c>
      <c r="Q151" s="3">
        <v>2.9919826645222343</v>
      </c>
      <c r="R151" s="3">
        <v>1.8324080187107492</v>
      </c>
      <c r="S151" s="3">
        <v>-3.0314642787608173</v>
      </c>
      <c r="T151" s="3">
        <v>0.79423421636300551</v>
      </c>
      <c r="U151" s="3">
        <v>2.5548828350876751</v>
      </c>
      <c r="V151" s="3">
        <v>1.8188660459534971</v>
      </c>
      <c r="W151" s="3">
        <v>1.7909735684169255</v>
      </c>
      <c r="X151" s="3">
        <v>3.0111325740155812</v>
      </c>
      <c r="Y151" s="3">
        <v>1.2013346672625194</v>
      </c>
      <c r="Z151" s="3">
        <v>0.69554142275031405</v>
      </c>
      <c r="AA151" s="3">
        <v>-0.20371006649621681</v>
      </c>
      <c r="AB151" s="186">
        <v>0.81585682366380696</v>
      </c>
      <c r="AC151" s="186">
        <v>1.7856601163204855</v>
      </c>
    </row>
    <row r="152" spans="1:29" ht="15" customHeight="1" x14ac:dyDescent="0.45">
      <c r="B152" s="44" t="s">
        <v>30</v>
      </c>
      <c r="C152" s="1" t="s">
        <v>29</v>
      </c>
      <c r="D152" s="3" t="str">
        <f>IFERROR((D36-#REF!)/#REF!*100,"")</f>
        <v/>
      </c>
      <c r="E152" s="3">
        <v>-1.7372288798468032</v>
      </c>
      <c r="F152" s="3">
        <v>1.4742630762059634</v>
      </c>
      <c r="G152" s="3">
        <v>-0.23208486430086697</v>
      </c>
      <c r="H152" s="3">
        <v>1.0411272199596329</v>
      </c>
      <c r="I152" s="3">
        <v>-1.1748595424959873</v>
      </c>
      <c r="J152" s="3">
        <v>2.3412087133142587</v>
      </c>
      <c r="K152" s="3">
        <v>-1.9016201581304171</v>
      </c>
      <c r="L152" s="3">
        <v>-0.23763249929545338</v>
      </c>
      <c r="M152" s="3">
        <v>3.096043281142189</v>
      </c>
      <c r="N152" s="3">
        <v>-2.1098603872849586</v>
      </c>
      <c r="O152" s="3">
        <v>0.95742659169413857</v>
      </c>
      <c r="P152" s="3">
        <v>-0.78218987702363219</v>
      </c>
      <c r="Q152" s="3">
        <v>1.7170162532772308</v>
      </c>
      <c r="R152" s="3">
        <v>-2.3374389495839241</v>
      </c>
      <c r="S152" s="3">
        <v>0.44872737981332489</v>
      </c>
      <c r="T152" s="3">
        <v>-0.35184803014424904</v>
      </c>
      <c r="U152" s="3">
        <v>0.39858127823051753</v>
      </c>
      <c r="V152" s="3">
        <v>0.76402446087985676</v>
      </c>
      <c r="W152" s="3">
        <v>0.59717024125233342</v>
      </c>
      <c r="X152" s="3">
        <v>-0.57087624734012754</v>
      </c>
      <c r="Y152" s="3">
        <v>-1.5022564878416642</v>
      </c>
      <c r="Z152" s="3">
        <v>-1.7638725036433076</v>
      </c>
      <c r="AA152" s="3">
        <v>2.3339546897763288</v>
      </c>
      <c r="AB152" s="186">
        <v>-0.26105567472523161</v>
      </c>
      <c r="AC152" s="186">
        <v>1.087079980240629</v>
      </c>
    </row>
    <row r="153" spans="1:29" ht="15" customHeight="1" x14ac:dyDescent="0.45">
      <c r="B153" s="44" t="s">
        <v>31</v>
      </c>
      <c r="C153" s="1" t="s">
        <v>32</v>
      </c>
      <c r="D153" s="3" t="str">
        <f>IFERROR((D37-#REF!)/#REF!*100,"")</f>
        <v/>
      </c>
      <c r="E153" s="3">
        <v>0</v>
      </c>
      <c r="F153" s="3">
        <v>0</v>
      </c>
      <c r="G153" s="3">
        <v>0</v>
      </c>
      <c r="H153" s="3">
        <v>0</v>
      </c>
      <c r="I153" s="3">
        <v>0</v>
      </c>
      <c r="J153" s="3">
        <v>0</v>
      </c>
      <c r="K153" s="3">
        <v>0</v>
      </c>
      <c r="L153" s="3">
        <v>0</v>
      </c>
      <c r="M153" s="3">
        <v>0</v>
      </c>
      <c r="N153" s="3">
        <v>0</v>
      </c>
      <c r="O153" s="3">
        <v>0</v>
      </c>
      <c r="P153" s="3">
        <v>0</v>
      </c>
      <c r="Q153" s="3">
        <v>0</v>
      </c>
      <c r="R153" s="3">
        <v>0</v>
      </c>
      <c r="S153" s="3">
        <v>0</v>
      </c>
      <c r="T153" s="3">
        <v>1.4525454019487632E-2</v>
      </c>
      <c r="U153" s="3">
        <v>2.0013406123044441E-4</v>
      </c>
      <c r="V153" s="3">
        <v>2.0512488752647377E-3</v>
      </c>
      <c r="W153" s="3">
        <v>2.0143325252807861E-3</v>
      </c>
      <c r="X153" s="3">
        <v>4.9852250392898095E-4</v>
      </c>
      <c r="Y153" s="3">
        <v>1.3626005742935596E-3</v>
      </c>
      <c r="Z153" s="3">
        <v>2.3524181093850919E-3</v>
      </c>
      <c r="AA153" s="3">
        <v>-2.4718762282135032E-3</v>
      </c>
      <c r="AB153" s="186">
        <v>-7.1670659140032813E-4</v>
      </c>
      <c r="AC153" s="186">
        <v>-7.2798888011482063E-18</v>
      </c>
    </row>
    <row r="154" spans="1:29" ht="15" customHeight="1" x14ac:dyDescent="0.45">
      <c r="B154" s="44" t="s">
        <v>33</v>
      </c>
      <c r="C154" s="4" t="s">
        <v>35</v>
      </c>
      <c r="D154" s="6" t="str">
        <f>IFERROR((D38-#REF!)/#REF!*100,"")</f>
        <v/>
      </c>
      <c r="E154" s="6">
        <v>1.4914589985489966</v>
      </c>
      <c r="F154" s="6">
        <v>2.6376137635869208</v>
      </c>
      <c r="G154" s="6">
        <v>-1.372203394901774</v>
      </c>
      <c r="H154" s="6">
        <v>0.75346413274392665</v>
      </c>
      <c r="I154" s="6">
        <v>-3.0409193653444722</v>
      </c>
      <c r="J154" s="6">
        <v>-1.2445231903806249</v>
      </c>
      <c r="K154" s="6">
        <v>1.3684774412348832</v>
      </c>
      <c r="L154" s="6">
        <v>-0.22925107234345543</v>
      </c>
      <c r="M154" s="6">
        <v>-3.211757664025646</v>
      </c>
      <c r="N154" s="6">
        <v>0.22169967100728769</v>
      </c>
      <c r="O154" s="6">
        <v>-0.67286234272934697</v>
      </c>
      <c r="P154" s="6">
        <v>-0.94872338726789152</v>
      </c>
      <c r="Q154" s="6">
        <v>-5.7432434862902557</v>
      </c>
      <c r="R154" s="6">
        <v>1.0611769631193602</v>
      </c>
      <c r="S154" s="6">
        <v>5.0679841687154719</v>
      </c>
      <c r="T154" s="6">
        <v>-2.0250103796167775</v>
      </c>
      <c r="U154" s="6">
        <v>-1.7316170789261527</v>
      </c>
      <c r="V154" s="6">
        <v>-1.0173668460063048</v>
      </c>
      <c r="W154" s="6">
        <v>1.2303420983655955</v>
      </c>
      <c r="X154" s="6">
        <v>-1.0515765717536425</v>
      </c>
      <c r="Y154" s="6">
        <v>3.002277459116129</v>
      </c>
      <c r="Z154" s="6">
        <v>2.0948381281495445</v>
      </c>
      <c r="AA154" s="6">
        <v>-4.438684057322992</v>
      </c>
      <c r="AB154" s="187">
        <v>-0.4663642906880941</v>
      </c>
      <c r="AC154" s="187">
        <v>-5.7373456983815752</v>
      </c>
    </row>
    <row r="155" spans="1:29" ht="15" customHeight="1" x14ac:dyDescent="0.45">
      <c r="B155" s="44" t="s">
        <v>34</v>
      </c>
      <c r="C155" s="1" t="s">
        <v>8</v>
      </c>
      <c r="D155" s="3" t="str">
        <f>IFERROR((D39-#REF!)/#REF!*100,"")</f>
        <v/>
      </c>
      <c r="E155" s="3">
        <v>0.34838413469147123</v>
      </c>
      <c r="F155" s="3">
        <v>-0.12451434584653512</v>
      </c>
      <c r="G155" s="3">
        <v>-0.16988299453347822</v>
      </c>
      <c r="H155" s="3">
        <v>0.77781340515386643</v>
      </c>
      <c r="I155" s="3">
        <v>1.4346238810488365</v>
      </c>
      <c r="J155" s="3">
        <v>0.71169812648664399</v>
      </c>
      <c r="K155" s="3">
        <v>1.9467228772240976</v>
      </c>
      <c r="L155" s="3">
        <v>0.77573923108253706</v>
      </c>
      <c r="M155" s="3">
        <v>0.85427885192852071</v>
      </c>
      <c r="N155" s="3">
        <v>3.4001310702048064</v>
      </c>
      <c r="O155" s="3">
        <v>5.9531848848126092</v>
      </c>
      <c r="P155" s="3">
        <v>4.8234253532309284</v>
      </c>
      <c r="Q155" s="3">
        <v>5.1767624274609722E-2</v>
      </c>
      <c r="R155" s="3">
        <v>5.173948517893983</v>
      </c>
      <c r="S155" s="3">
        <v>1.7769014877018787</v>
      </c>
      <c r="T155" s="3">
        <v>-0.40400769827142918</v>
      </c>
      <c r="U155" s="3">
        <v>0.68310043684977095</v>
      </c>
      <c r="V155" s="3">
        <v>2.2145466943795662</v>
      </c>
      <c r="W155" s="3">
        <v>4.0201560216517587</v>
      </c>
      <c r="X155" s="3">
        <v>3.9179336786055827E-2</v>
      </c>
      <c r="Y155" s="3">
        <v>3.4804012262553545</v>
      </c>
      <c r="Z155" s="3">
        <v>4.2559948434995043</v>
      </c>
      <c r="AA155" s="3">
        <v>-2.3067457410716989</v>
      </c>
      <c r="AB155" s="186">
        <v>-1.1757737930489909</v>
      </c>
      <c r="AC155" s="186">
        <v>-1.2213100651164563</v>
      </c>
    </row>
    <row r="156" spans="1:29" ht="15" customHeight="1" x14ac:dyDescent="0.45">
      <c r="B156" s="44" t="s">
        <v>36</v>
      </c>
      <c r="C156" s="1" t="s">
        <v>9</v>
      </c>
      <c r="D156" s="11" t="str">
        <f>IFERROR((D40-#REF!)/#REF!*100,"")</f>
        <v/>
      </c>
      <c r="E156" s="11">
        <v>0.28380228942046393</v>
      </c>
      <c r="F156" s="11">
        <v>-0.26617777675315418</v>
      </c>
      <c r="G156" s="11">
        <v>-0.46715861418015137</v>
      </c>
      <c r="H156" s="11">
        <v>1.0879534438979814</v>
      </c>
      <c r="I156" s="11">
        <v>1.1748523380936748</v>
      </c>
      <c r="J156" s="11">
        <v>0.66920451718701823</v>
      </c>
      <c r="K156" s="11">
        <v>1.8282063687109142</v>
      </c>
      <c r="L156" s="11">
        <v>0.69746709181864719</v>
      </c>
      <c r="M156" s="11">
        <v>0.53885648892751459</v>
      </c>
      <c r="N156" s="11">
        <v>3.0051638299379646</v>
      </c>
      <c r="O156" s="11">
        <v>4.969475372068457</v>
      </c>
      <c r="P156" s="11">
        <v>3.7837887753851338</v>
      </c>
      <c r="Q156" s="11">
        <v>0.64958559941363414</v>
      </c>
      <c r="R156" s="11">
        <v>4.6963515240620151</v>
      </c>
      <c r="S156" s="11">
        <v>2.3412558722797825</v>
      </c>
      <c r="T156" s="11">
        <v>-0.5455952197508932</v>
      </c>
      <c r="U156" s="11">
        <v>0.43050266099677353</v>
      </c>
      <c r="V156" s="11">
        <v>2.1500375470587381</v>
      </c>
      <c r="W156" s="11">
        <v>4.1013763506862597</v>
      </c>
      <c r="X156" s="11">
        <v>-0.44056926284723397</v>
      </c>
      <c r="Y156" s="11">
        <v>3.5549290904790225</v>
      </c>
      <c r="Z156" s="11">
        <v>4.1213483119635752</v>
      </c>
      <c r="AA156" s="11">
        <v>-2.553612935493093</v>
      </c>
      <c r="AB156" s="189">
        <v>-1.5709420817350377</v>
      </c>
      <c r="AC156" s="189">
        <v>-1.1784862515805536</v>
      </c>
    </row>
    <row r="157" spans="1:29" ht="15" customHeight="1" x14ac:dyDescent="0.45">
      <c r="B157" s="44" t="s">
        <v>37</v>
      </c>
      <c r="C157" s="1" t="s">
        <v>10</v>
      </c>
      <c r="D157" s="11" t="str">
        <f>IFERROR((D41-#REF!)/#REF!*100,"")</f>
        <v/>
      </c>
      <c r="E157" s="11">
        <v>6.4581845271007257E-2</v>
      </c>
      <c r="F157" s="11">
        <v>0.14166343090661906</v>
      </c>
      <c r="G157" s="11">
        <v>0.29727561964667315</v>
      </c>
      <c r="H157" s="11">
        <v>-0.310140038744115</v>
      </c>
      <c r="I157" s="11">
        <v>0.25977154295516147</v>
      </c>
      <c r="J157" s="11">
        <v>4.2493609299625708E-2</v>
      </c>
      <c r="K157" s="11">
        <v>0.11851650851318347</v>
      </c>
      <c r="L157" s="11">
        <v>7.8272139263889859E-2</v>
      </c>
      <c r="M157" s="11">
        <v>0.31542236300100618</v>
      </c>
      <c r="N157" s="11">
        <v>0.39496724026684182</v>
      </c>
      <c r="O157" s="11">
        <v>0.98370951274415164</v>
      </c>
      <c r="P157" s="11">
        <v>1.0396365778457943</v>
      </c>
      <c r="Q157" s="11">
        <v>-0.59781797513902446</v>
      </c>
      <c r="R157" s="11">
        <v>0.47759699383196769</v>
      </c>
      <c r="S157" s="11">
        <v>-0.56435438457790377</v>
      </c>
      <c r="T157" s="11">
        <v>0.14158752147946596</v>
      </c>
      <c r="U157" s="11">
        <v>0.25259777585299625</v>
      </c>
      <c r="V157" s="11">
        <v>6.4509147320825785E-2</v>
      </c>
      <c r="W157" s="11">
        <v>-8.122032903450345E-2</v>
      </c>
      <c r="X157" s="11">
        <v>0.47974859963329169</v>
      </c>
      <c r="Y157" s="11">
        <v>-7.4527864223665835E-2</v>
      </c>
      <c r="Z157" s="11">
        <v>0.13464653153592901</v>
      </c>
      <c r="AA157" s="11">
        <v>0.24686719442139651</v>
      </c>
      <c r="AB157" s="189">
        <v>0.39516828868604459</v>
      </c>
      <c r="AC157" s="189">
        <v>-4.2823813535905399E-2</v>
      </c>
    </row>
    <row r="158" spans="1:29" ht="15" customHeight="1" x14ac:dyDescent="0.45">
      <c r="B158" s="44" t="s">
        <v>38</v>
      </c>
      <c r="C158" s="1" t="s">
        <v>11</v>
      </c>
      <c r="D158" s="3" t="str">
        <f>IFERROR((D42-#REF!)/#REF!*100,"")</f>
        <v/>
      </c>
      <c r="E158" s="3">
        <v>-1.1430748638575228</v>
      </c>
      <c r="F158" s="3">
        <v>-2.7621281094334571</v>
      </c>
      <c r="G158" s="3">
        <v>1.2023204003682972</v>
      </c>
      <c r="H158" s="3">
        <v>2.4349272409938637E-2</v>
      </c>
      <c r="I158" s="3">
        <v>4.4755432463933085</v>
      </c>
      <c r="J158" s="3">
        <v>1.9562213168672686</v>
      </c>
      <c r="K158" s="3">
        <v>0.57824543598921418</v>
      </c>
      <c r="L158" s="3">
        <v>1.0049903034259926</v>
      </c>
      <c r="M158" s="3">
        <v>4.0660365159541669</v>
      </c>
      <c r="N158" s="3">
        <v>3.1784313991975206</v>
      </c>
      <c r="O158" s="3">
        <v>6.6260472275419566</v>
      </c>
      <c r="P158" s="3">
        <v>5.7721487404988201</v>
      </c>
      <c r="Q158" s="3">
        <v>5.7950111105648654</v>
      </c>
      <c r="R158" s="3">
        <v>4.1127715547746222</v>
      </c>
      <c r="S158" s="3">
        <v>-3.2910826810135929</v>
      </c>
      <c r="T158" s="3">
        <v>1.6210026813453502</v>
      </c>
      <c r="U158" s="3">
        <v>2.4147175157759238</v>
      </c>
      <c r="V158" s="3">
        <v>3.2319135403858708</v>
      </c>
      <c r="W158" s="3">
        <v>2.7898139232861592</v>
      </c>
      <c r="X158" s="3">
        <v>1.0907559085396989</v>
      </c>
      <c r="Y158" s="3">
        <v>0.47812376713922877</v>
      </c>
      <c r="Z158" s="3">
        <v>2.1611567153499602</v>
      </c>
      <c r="AA158" s="3">
        <v>2.1319383162512926</v>
      </c>
      <c r="AB158" s="186">
        <v>-0.7094095023609005</v>
      </c>
      <c r="AC158" s="186">
        <v>4.5160356332651066</v>
      </c>
    </row>
    <row r="159" spans="1:29" ht="15" customHeight="1" x14ac:dyDescent="0.45">
      <c r="B159" s="44" t="s">
        <v>39</v>
      </c>
      <c r="C159" s="1" t="s">
        <v>9</v>
      </c>
      <c r="D159" s="11" t="str">
        <f>IFERROR((D43-#REF!)/#REF!*100,"")</f>
        <v/>
      </c>
      <c r="E159" s="11">
        <v>-0.7817039231981866</v>
      </c>
      <c r="F159" s="11">
        <v>-2.8756935787401612</v>
      </c>
      <c r="G159" s="11">
        <v>1.3307793304825777</v>
      </c>
      <c r="H159" s="11">
        <v>-0.52854718948829227</v>
      </c>
      <c r="I159" s="11">
        <v>4.1723825167482271</v>
      </c>
      <c r="J159" s="11">
        <v>1.8686986430056598</v>
      </c>
      <c r="K159" s="11">
        <v>0.65977180131335267</v>
      </c>
      <c r="L159" s="11">
        <v>0.91342420975582606</v>
      </c>
      <c r="M159" s="11">
        <v>3.4023068098651126</v>
      </c>
      <c r="N159" s="11">
        <v>3.1431501188985926</v>
      </c>
      <c r="O159" s="11">
        <v>5.4204247907000367</v>
      </c>
      <c r="P159" s="11">
        <v>4.0637111809828781</v>
      </c>
      <c r="Q159" s="11">
        <v>6.2144012599364835</v>
      </c>
      <c r="R159" s="11">
        <v>3.981396305816673</v>
      </c>
      <c r="S159" s="11">
        <v>-3.2029830155098677</v>
      </c>
      <c r="T159" s="11">
        <v>1.076594973892717</v>
      </c>
      <c r="U159" s="11">
        <v>1.9236600059668514</v>
      </c>
      <c r="V159" s="11">
        <v>3.0178999077332458</v>
      </c>
      <c r="W159" s="11">
        <v>2.7688648650232404</v>
      </c>
      <c r="X159" s="11">
        <v>0.70502412112465462</v>
      </c>
      <c r="Y159" s="11">
        <v>0.4624432152178618</v>
      </c>
      <c r="Z159" s="11">
        <v>1.9118984131763668</v>
      </c>
      <c r="AA159" s="11">
        <v>1.7625393016876414</v>
      </c>
      <c r="AB159" s="189">
        <v>-0.71390020700712686</v>
      </c>
      <c r="AC159" s="189">
        <v>4.4596006765213181</v>
      </c>
    </row>
    <row r="160" spans="1:29" ht="15" customHeight="1" x14ac:dyDescent="0.45">
      <c r="B160" s="44" t="s">
        <v>40</v>
      </c>
      <c r="C160" s="1" t="s">
        <v>10</v>
      </c>
      <c r="D160" s="11" t="str">
        <f>IFERROR((D44-#REF!)/#REF!*100,"")</f>
        <v/>
      </c>
      <c r="E160" s="11">
        <v>-0.361370940659336</v>
      </c>
      <c r="F160" s="11">
        <v>0.11356546930670389</v>
      </c>
      <c r="G160" s="11">
        <v>-0.12845893011428047</v>
      </c>
      <c r="H160" s="11">
        <v>0.55289646189823094</v>
      </c>
      <c r="I160" s="11">
        <v>0.30316072964508189</v>
      </c>
      <c r="J160" s="11">
        <v>8.7522673861608918E-2</v>
      </c>
      <c r="K160" s="11">
        <v>-8.1526365324138553E-2</v>
      </c>
      <c r="L160" s="11">
        <v>9.1566093670166354E-2</v>
      </c>
      <c r="M160" s="11">
        <v>0.66372970608905435</v>
      </c>
      <c r="N160" s="11">
        <v>3.5281280298927423E-2</v>
      </c>
      <c r="O160" s="11">
        <v>1.2056224368419186</v>
      </c>
      <c r="P160" s="11">
        <v>1.7084375595159411</v>
      </c>
      <c r="Q160" s="11">
        <v>-0.41939014937161773</v>
      </c>
      <c r="R160" s="11">
        <v>0.13137524895794964</v>
      </c>
      <c r="S160" s="11">
        <v>-8.8099665503724861E-2</v>
      </c>
      <c r="T160" s="11">
        <v>0.544407707452634</v>
      </c>
      <c r="U160" s="11">
        <v>0.4910575098090707</v>
      </c>
      <c r="V160" s="11">
        <v>0.21401363265262127</v>
      </c>
      <c r="W160" s="11">
        <v>2.0949058262920303E-2</v>
      </c>
      <c r="X160" s="11">
        <v>0.38573178741504888</v>
      </c>
      <c r="Y160" s="11">
        <v>1.5680551921362758E-2</v>
      </c>
      <c r="Z160" s="11">
        <v>0.24925830217359521</v>
      </c>
      <c r="AA160" s="11">
        <v>0.36939901456365376</v>
      </c>
      <c r="AB160" s="189">
        <v>4.4907046462253292E-3</v>
      </c>
      <c r="AC160" s="189">
        <v>5.6434956743810528E-2</v>
      </c>
    </row>
    <row r="161" spans="2:29" ht="16.5" customHeight="1" thickBot="1" x14ac:dyDescent="0.5">
      <c r="B161" s="95" t="s">
        <v>21</v>
      </c>
      <c r="C161" s="100" t="s">
        <v>12</v>
      </c>
      <c r="D161" s="102" t="str">
        <f>IFERROR((D45-#REF!)/#REF!*100,"")</f>
        <v/>
      </c>
      <c r="E161" s="102">
        <v>1.8884738883941017</v>
      </c>
      <c r="F161" s="102">
        <v>6.6134057468442906</v>
      </c>
      <c r="G161" s="102">
        <v>4.3529638275854046</v>
      </c>
      <c r="H161" s="102">
        <v>7.802493890594647</v>
      </c>
      <c r="I161" s="102">
        <v>4.4784521359265446</v>
      </c>
      <c r="J161" s="102">
        <v>8.6618732280362423</v>
      </c>
      <c r="K161" s="102">
        <v>6.253164688754266</v>
      </c>
      <c r="L161" s="102">
        <v>4.1113790163453636</v>
      </c>
      <c r="M161" s="102">
        <v>5.799991741766279</v>
      </c>
      <c r="N161" s="102">
        <v>2.9619508592520947</v>
      </c>
      <c r="O161" s="102">
        <v>8.4462815773026225</v>
      </c>
      <c r="P161" s="102">
        <v>6.6225626126652264</v>
      </c>
      <c r="Q161" s="102">
        <v>6.4526723793466019</v>
      </c>
      <c r="R161" s="102">
        <v>5.7925848444151038</v>
      </c>
      <c r="S161" s="102">
        <v>4.3268456147286791</v>
      </c>
      <c r="T161" s="102">
        <v>1.6100682825160386</v>
      </c>
      <c r="U161" s="102">
        <v>5.9579767075402437</v>
      </c>
      <c r="V161" s="102">
        <v>6.2034894110193797</v>
      </c>
      <c r="W161" s="102">
        <v>6.6045690677388276</v>
      </c>
      <c r="X161" s="102">
        <v>5.8892049597097733</v>
      </c>
      <c r="Y161" s="102">
        <v>2.0107726349778381</v>
      </c>
      <c r="Z161" s="102">
        <v>6.9425249366121351</v>
      </c>
      <c r="AA161" s="102">
        <v>1.6304587152267569</v>
      </c>
      <c r="AB161" s="173">
        <v>3.0002753440804395</v>
      </c>
      <c r="AC161" s="173">
        <v>4.7915573836801126</v>
      </c>
    </row>
    <row r="162" spans="2:29" ht="15" customHeight="1" thickTop="1" x14ac:dyDescent="0.45">
      <c r="B162" s="44"/>
      <c r="C162" s="1" t="s">
        <v>22</v>
      </c>
      <c r="D162" s="2"/>
      <c r="E162" s="2"/>
      <c r="F162" s="2"/>
      <c r="G162" s="2"/>
      <c r="H162" s="2"/>
      <c r="I162" s="2"/>
      <c r="J162" s="2"/>
      <c r="K162" s="2"/>
      <c r="L162" s="2"/>
      <c r="M162" s="2"/>
      <c r="N162" s="2"/>
      <c r="O162" s="2"/>
      <c r="P162" s="2"/>
      <c r="Q162" s="2"/>
      <c r="R162" s="2"/>
      <c r="S162" s="2"/>
      <c r="T162" s="2"/>
      <c r="U162" s="2" t="str">
        <f t="shared" ref="U162:AC162" si="171">+IFERROR((U139/T139-1)*100,"")</f>
        <v/>
      </c>
      <c r="V162" s="2" t="str">
        <f t="shared" si="171"/>
        <v/>
      </c>
      <c r="W162" s="2" t="str">
        <f t="shared" si="171"/>
        <v/>
      </c>
      <c r="X162" s="2" t="str">
        <f t="shared" si="171"/>
        <v/>
      </c>
      <c r="Y162" s="2" t="str">
        <f t="shared" si="171"/>
        <v/>
      </c>
      <c r="Z162" s="2" t="str">
        <f t="shared" si="171"/>
        <v/>
      </c>
      <c r="AA162" s="2" t="str">
        <f t="shared" si="171"/>
        <v/>
      </c>
      <c r="AB162" s="171" t="str">
        <f t="shared" si="171"/>
        <v/>
      </c>
      <c r="AC162" s="171" t="str">
        <f t="shared" si="171"/>
        <v/>
      </c>
    </row>
    <row r="163" spans="2:29" ht="8.25" customHeight="1" thickBot="1" x14ac:dyDescent="0.55000000000000004">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105"/>
      <c r="Z163" s="105"/>
      <c r="AA163" s="105"/>
      <c r="AB163" s="184"/>
      <c r="AC163" s="184"/>
    </row>
    <row r="164" spans="2:29" ht="15" customHeight="1" thickTop="1" x14ac:dyDescent="0.45">
      <c r="B164" s="104" t="str">
        <f>Synthèse!$B$57</f>
        <v>Source : Institut National de la Statistique et de la Démographie, Burkina Faso</v>
      </c>
      <c r="C164" s="44"/>
      <c r="D164" s="44"/>
      <c r="E164" s="44"/>
      <c r="F164" s="44"/>
      <c r="G164" s="44"/>
      <c r="H164" s="44"/>
      <c r="I164" s="44"/>
      <c r="J164" s="44"/>
      <c r="K164" s="44"/>
      <c r="L164" s="44"/>
      <c r="M164" s="44"/>
      <c r="N164" s="44"/>
      <c r="O164" s="44"/>
      <c r="P164" s="44"/>
      <c r="Q164" s="44"/>
      <c r="R164" s="44"/>
      <c r="S164" s="44"/>
      <c r="T164" s="44"/>
      <c r="U164" s="44"/>
      <c r="V164" s="44"/>
      <c r="W164" s="44"/>
      <c r="X164" s="104"/>
      <c r="Y164" s="44"/>
      <c r="Z164" s="44"/>
      <c r="AA164" s="44"/>
    </row>
    <row r="165" spans="2:29" ht="15" customHeight="1" thickBot="1" x14ac:dyDescent="0.5">
      <c r="B165" s="201">
        <f>Synthèse!$B$58</f>
        <v>45483</v>
      </c>
      <c r="C165" s="201"/>
      <c r="D165" s="85"/>
      <c r="E165" s="85"/>
      <c r="F165" s="85"/>
      <c r="G165" s="85"/>
      <c r="H165" s="85"/>
      <c r="I165" s="85"/>
      <c r="J165" s="85"/>
      <c r="K165" s="85"/>
      <c r="L165" s="85"/>
      <c r="M165" s="85"/>
      <c r="N165" s="85"/>
      <c r="O165" s="85"/>
      <c r="P165" s="85"/>
      <c r="Q165" s="85"/>
      <c r="R165" s="85"/>
      <c r="S165" s="85"/>
      <c r="T165" s="85"/>
      <c r="U165" s="85"/>
      <c r="V165" s="85"/>
      <c r="W165" s="85"/>
      <c r="X165" s="89"/>
      <c r="Y165" s="85"/>
      <c r="Z165" s="85"/>
      <c r="AA165" s="85"/>
      <c r="AB165" s="185"/>
      <c r="AC165" s="185"/>
    </row>
  </sheetData>
  <mergeCells count="1">
    <mergeCell ref="B165:C165"/>
  </mergeCells>
  <hyperlinks>
    <hyperlink ref="A1" location="Sommaire!B2" display="Sommaire" xr:uid="{E84D564B-D9DC-413A-A0EF-DBED57FE1BF1}"/>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AC57"/>
  <sheetViews>
    <sheetView showGridLines="0" zoomScaleNormal="100" workbookViewId="0">
      <pane xSplit="3" ySplit="5" topLeftCell="L6" activePane="bottomRight" state="frozen"/>
      <selection pane="topRight" activeCell="D1" sqref="D1"/>
      <selection pane="bottomLeft" activeCell="A5" sqref="A5"/>
      <selection pane="bottomRight" activeCell="AA7" sqref="AA7"/>
    </sheetView>
  </sheetViews>
  <sheetFormatPr baseColWidth="10" defaultColWidth="8.71875" defaultRowHeight="15" customHeight="1" x14ac:dyDescent="0.45"/>
  <cols>
    <col min="1" max="1" width="8.71875" style="45"/>
    <col min="2" max="2" width="8.109375" style="45" customWidth="1"/>
    <col min="3" max="3" width="42.38671875" style="45" bestFit="1" customWidth="1"/>
    <col min="4" max="19" width="8.71875" style="45" customWidth="1"/>
    <col min="20" max="16384" width="8.71875" style="45"/>
  </cols>
  <sheetData>
    <row r="1" spans="1:27" ht="15" customHeight="1" x14ac:dyDescent="0.45">
      <c r="A1" s="76" t="s">
        <v>296</v>
      </c>
    </row>
    <row r="2" spans="1:27" ht="8.2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330</v>
      </c>
      <c r="D3" s="64"/>
      <c r="E3" s="64"/>
      <c r="F3" s="64"/>
      <c r="G3" s="64"/>
      <c r="H3" s="64"/>
      <c r="I3" s="64"/>
      <c r="J3" s="64"/>
      <c r="K3" s="64"/>
      <c r="L3" s="64"/>
      <c r="M3" s="64"/>
      <c r="N3" s="64"/>
      <c r="O3" s="64"/>
      <c r="P3" s="64"/>
      <c r="Q3" s="64"/>
      <c r="R3" s="64"/>
      <c r="S3" s="64"/>
      <c r="T3" s="64"/>
      <c r="U3" s="64"/>
      <c r="V3" s="64"/>
      <c r="W3" s="64"/>
      <c r="X3" s="64"/>
      <c r="Y3" s="64"/>
      <c r="Z3" s="64"/>
      <c r="AA3" s="64"/>
    </row>
    <row r="4" spans="1:27" ht="21" customHeight="1" x14ac:dyDescent="0.5">
      <c r="C4" s="62" t="s">
        <v>331</v>
      </c>
      <c r="D4" s="64"/>
      <c r="E4" s="64"/>
      <c r="F4" s="64"/>
      <c r="G4" s="64"/>
      <c r="H4" s="64"/>
      <c r="I4" s="64"/>
      <c r="J4" s="64"/>
      <c r="K4" s="64"/>
      <c r="L4" s="64"/>
      <c r="M4" s="64"/>
      <c r="N4" s="64"/>
      <c r="O4" s="64"/>
      <c r="P4" s="64"/>
      <c r="Q4" s="64"/>
      <c r="R4" s="64"/>
      <c r="S4" s="64"/>
      <c r="T4" s="64"/>
      <c r="U4" s="64"/>
      <c r="V4" s="64"/>
      <c r="W4" s="64"/>
      <c r="X4" s="64"/>
      <c r="Y4" s="64"/>
      <c r="Z4" s="64"/>
      <c r="AA4" s="64"/>
    </row>
    <row r="5" spans="1:27" s="96" customFormat="1" ht="15" customHeight="1" thickBot="1" x14ac:dyDescent="0.5">
      <c r="B5" s="79"/>
      <c r="C5" s="86" t="s">
        <v>441</v>
      </c>
      <c r="D5" s="86">
        <v>1999</v>
      </c>
      <c r="E5" s="99">
        <f t="shared" ref="E5:U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v>2017</v>
      </c>
      <c r="W5" s="99">
        <v>2018</v>
      </c>
      <c r="X5" s="99">
        <f>W5+1</f>
        <v>2019</v>
      </c>
      <c r="Y5" s="99">
        <f>X5+1</f>
        <v>2020</v>
      </c>
      <c r="Z5" s="99">
        <f>Y5+1</f>
        <v>2021</v>
      </c>
      <c r="AA5" s="99">
        <f>Z5+1</f>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c r="V6" s="64"/>
      <c r="W6" s="64"/>
      <c r="X6" s="64"/>
      <c r="Y6" s="64"/>
      <c r="Z6" s="64"/>
      <c r="AA6" s="64"/>
    </row>
    <row r="7" spans="1:27" ht="15" customHeight="1" x14ac:dyDescent="0.45">
      <c r="B7" s="44" t="s">
        <v>43</v>
      </c>
      <c r="C7" s="1" t="s">
        <v>41</v>
      </c>
      <c r="D7" s="2"/>
      <c r="E7" s="2"/>
      <c r="F7" s="2"/>
      <c r="G7" s="2"/>
      <c r="H7" s="2"/>
      <c r="I7" s="2"/>
      <c r="J7" s="2"/>
      <c r="K7" s="2"/>
      <c r="L7" s="2"/>
      <c r="M7" s="2"/>
      <c r="N7" s="2"/>
      <c r="O7" s="2"/>
      <c r="P7" s="2"/>
      <c r="Q7" s="2"/>
      <c r="R7" s="2"/>
      <c r="S7" s="2"/>
      <c r="T7" s="2">
        <v>1480.9839999999999</v>
      </c>
      <c r="U7" s="2">
        <v>1536.643</v>
      </c>
      <c r="V7" s="2">
        <v>1695.318</v>
      </c>
      <c r="W7" s="2">
        <v>1966.836</v>
      </c>
      <c r="X7" s="2">
        <v>2240.0529999999999</v>
      </c>
      <c r="Y7" s="2">
        <v>2211.8180000000002</v>
      </c>
      <c r="Z7" s="2">
        <v>2354</v>
      </c>
      <c r="AA7" s="2">
        <v>2397.8040000000001</v>
      </c>
    </row>
    <row r="8" spans="1:27" ht="15" customHeight="1" x14ac:dyDescent="0.45">
      <c r="B8" s="44" t="s">
        <v>46</v>
      </c>
      <c r="C8" s="1" t="s">
        <v>45</v>
      </c>
      <c r="D8" s="2"/>
      <c r="E8" s="2"/>
      <c r="F8" s="2"/>
      <c r="G8" s="2"/>
      <c r="H8" s="2"/>
      <c r="I8" s="2"/>
      <c r="J8" s="2"/>
      <c r="K8" s="2"/>
      <c r="L8" s="2"/>
      <c r="M8" s="2"/>
      <c r="N8" s="2"/>
      <c r="O8" s="2"/>
      <c r="P8" s="2"/>
      <c r="Q8" s="2"/>
      <c r="R8" s="2"/>
      <c r="S8" s="2"/>
      <c r="T8" s="3">
        <v>657.81899999999996</v>
      </c>
      <c r="U8" s="3">
        <v>741.80600000000004</v>
      </c>
      <c r="V8" s="3">
        <v>816.16300000000001</v>
      </c>
      <c r="W8" s="3">
        <v>911.07500000000005</v>
      </c>
      <c r="X8" s="3">
        <v>893.28599999999994</v>
      </c>
      <c r="Y8" s="3">
        <v>761.99599999999998</v>
      </c>
      <c r="Z8" s="3">
        <v>992.51400000000001</v>
      </c>
      <c r="AA8" s="3">
        <v>882.66399999999999</v>
      </c>
    </row>
    <row r="9" spans="1:27" ht="15" customHeight="1" x14ac:dyDescent="0.45">
      <c r="B9" s="44" t="s">
        <v>44</v>
      </c>
      <c r="C9" s="1" t="s">
        <v>42</v>
      </c>
      <c r="D9" s="2"/>
      <c r="E9" s="2"/>
      <c r="F9" s="2"/>
      <c r="G9" s="2"/>
      <c r="H9" s="2"/>
      <c r="I9" s="2"/>
      <c r="J9" s="2"/>
      <c r="K9" s="2"/>
      <c r="L9" s="2"/>
      <c r="M9" s="2"/>
      <c r="N9" s="2"/>
      <c r="O9" s="2"/>
      <c r="P9" s="2"/>
      <c r="Q9" s="2"/>
      <c r="R9" s="2"/>
      <c r="S9" s="2"/>
      <c r="T9" s="3">
        <v>4856.5079999999998</v>
      </c>
      <c r="U9" s="3">
        <v>5326.674</v>
      </c>
      <c r="V9" s="3">
        <v>5679.8180000000002</v>
      </c>
      <c r="W9" s="3">
        <v>5948.17</v>
      </c>
      <c r="X9" s="3">
        <v>6260.4629999999997</v>
      </c>
      <c r="Y9" s="3">
        <v>7228.4539999999997</v>
      </c>
      <c r="Z9" s="3">
        <v>7576.3630000000003</v>
      </c>
      <c r="AA9" s="3">
        <v>8335.4480000000003</v>
      </c>
    </row>
    <row r="10" spans="1:27" s="68" customFormat="1" ht="15" customHeight="1" thickBot="1" x14ac:dyDescent="0.45">
      <c r="B10" s="86" t="s">
        <v>21</v>
      </c>
      <c r="C10" s="86" t="s">
        <v>12</v>
      </c>
      <c r="D10" s="101"/>
      <c r="E10" s="102"/>
      <c r="F10" s="102"/>
      <c r="G10" s="102"/>
      <c r="H10" s="102"/>
      <c r="I10" s="102"/>
      <c r="J10" s="102"/>
      <c r="K10" s="102"/>
      <c r="L10" s="102"/>
      <c r="M10" s="102"/>
      <c r="N10" s="102"/>
      <c r="O10" s="102"/>
      <c r="P10" s="102"/>
      <c r="Q10" s="102"/>
      <c r="R10" s="102"/>
      <c r="S10" s="102"/>
      <c r="T10" s="102">
        <f t="shared" ref="T10" si="1">SUM(T7:T9)</f>
        <v>6995.3109999999997</v>
      </c>
      <c r="U10" s="102">
        <f t="shared" ref="U10:V10" si="2">SUM(U7:U9)</f>
        <v>7605.1229999999996</v>
      </c>
      <c r="V10" s="102">
        <f t="shared" si="2"/>
        <v>8191.299</v>
      </c>
      <c r="W10" s="102">
        <f t="shared" ref="W10:X10" si="3">SUM(W7:W9)</f>
        <v>8826.0810000000001</v>
      </c>
      <c r="X10" s="102">
        <f t="shared" si="3"/>
        <v>9393.8019999999997</v>
      </c>
      <c r="Y10" s="102">
        <f t="shared" ref="Y10:Z10" si="4">SUM(Y7:Y9)</f>
        <v>10202.268</v>
      </c>
      <c r="Z10" s="102">
        <f t="shared" si="4"/>
        <v>10922.877</v>
      </c>
      <c r="AA10" s="102">
        <f t="shared" ref="AA10" si="5">SUM(AA7:AA9)</f>
        <v>11615.916000000001</v>
      </c>
    </row>
    <row r="11" spans="1:27" ht="15" customHeight="1" thickTop="1" x14ac:dyDescent="0.45">
      <c r="T11" s="30">
        <f t="shared" ref="T11" si="6">+T10-SUM(T7:T9)</f>
        <v>0</v>
      </c>
      <c r="U11" s="30">
        <f t="shared" ref="U11:V11" si="7">+U10-SUM(U7:U9)</f>
        <v>0</v>
      </c>
      <c r="V11" s="30">
        <f t="shared" si="7"/>
        <v>0</v>
      </c>
      <c r="W11" s="30">
        <f t="shared" ref="W11:X11" si="8">+W10-SUM(W7:W9)</f>
        <v>0</v>
      </c>
      <c r="X11" s="30">
        <f t="shared" si="8"/>
        <v>0</v>
      </c>
      <c r="Y11" s="30">
        <f t="shared" ref="Y11:Z11" si="9">+Y10-SUM(Y7:Y9)</f>
        <v>0</v>
      </c>
      <c r="Z11" s="30">
        <f t="shared" si="9"/>
        <v>0</v>
      </c>
      <c r="AA11" s="30">
        <f t="shared" ref="AA11" si="10">+AA10-SUM(AA7:AA9)</f>
        <v>0</v>
      </c>
    </row>
    <row r="13" spans="1:27" ht="15" customHeight="1" x14ac:dyDescent="0.5">
      <c r="B13" s="64"/>
      <c r="C13" s="62" t="s">
        <v>332</v>
      </c>
      <c r="D13" s="64"/>
      <c r="E13" s="64"/>
      <c r="F13" s="64"/>
      <c r="G13" s="64"/>
      <c r="H13" s="64"/>
      <c r="I13" s="64"/>
      <c r="J13" s="64"/>
      <c r="K13" s="64"/>
      <c r="L13" s="64"/>
      <c r="M13" s="64"/>
      <c r="N13" s="64"/>
      <c r="O13" s="64"/>
      <c r="P13" s="64"/>
      <c r="Q13" s="64"/>
      <c r="R13" s="64"/>
      <c r="S13" s="64"/>
      <c r="T13" s="64"/>
      <c r="U13" s="64"/>
      <c r="V13" s="64"/>
      <c r="W13" s="64"/>
      <c r="X13" s="64"/>
      <c r="Y13" s="64"/>
      <c r="Z13" s="64"/>
      <c r="AA13" s="64"/>
    </row>
    <row r="14" spans="1:27" ht="15" customHeight="1" x14ac:dyDescent="0.5">
      <c r="B14" s="64"/>
      <c r="C14" s="62" t="s">
        <v>331</v>
      </c>
      <c r="D14" s="64"/>
      <c r="E14" s="64"/>
      <c r="F14" s="64"/>
      <c r="G14" s="64"/>
      <c r="H14" s="64"/>
      <c r="I14" s="64"/>
      <c r="J14" s="64"/>
      <c r="K14" s="64"/>
      <c r="L14" s="64"/>
      <c r="M14" s="64"/>
      <c r="N14" s="64"/>
      <c r="O14" s="64"/>
      <c r="P14" s="64"/>
      <c r="Q14" s="64"/>
      <c r="R14" s="64"/>
      <c r="S14" s="64"/>
      <c r="T14" s="64"/>
      <c r="U14" s="64"/>
      <c r="V14" s="64"/>
      <c r="W14" s="64"/>
      <c r="X14" s="64"/>
      <c r="Y14" s="64"/>
      <c r="Z14" s="64"/>
      <c r="AA14" s="64"/>
    </row>
    <row r="15" spans="1:27" ht="15" customHeight="1" thickBot="1" x14ac:dyDescent="0.55000000000000004">
      <c r="B15" s="94"/>
      <c r="C15" s="95" t="s">
        <v>433</v>
      </c>
      <c r="D15" s="99">
        <v>1999</v>
      </c>
      <c r="E15" s="99">
        <f t="shared" ref="E15:U15" si="11">+D15+1</f>
        <v>2000</v>
      </c>
      <c r="F15" s="99">
        <f t="shared" si="11"/>
        <v>2001</v>
      </c>
      <c r="G15" s="99">
        <f t="shared" si="11"/>
        <v>2002</v>
      </c>
      <c r="H15" s="99">
        <f t="shared" si="11"/>
        <v>2003</v>
      </c>
      <c r="I15" s="99">
        <f t="shared" si="11"/>
        <v>2004</v>
      </c>
      <c r="J15" s="99">
        <f t="shared" si="11"/>
        <v>2005</v>
      </c>
      <c r="K15" s="99">
        <f t="shared" si="11"/>
        <v>2006</v>
      </c>
      <c r="L15" s="99">
        <f t="shared" si="11"/>
        <v>2007</v>
      </c>
      <c r="M15" s="99">
        <f t="shared" si="11"/>
        <v>2008</v>
      </c>
      <c r="N15" s="99">
        <f t="shared" si="11"/>
        <v>2009</v>
      </c>
      <c r="O15" s="99">
        <f t="shared" si="11"/>
        <v>2010</v>
      </c>
      <c r="P15" s="99">
        <f t="shared" si="11"/>
        <v>2011</v>
      </c>
      <c r="Q15" s="99">
        <f t="shared" si="11"/>
        <v>2012</v>
      </c>
      <c r="R15" s="99">
        <f t="shared" si="11"/>
        <v>2013</v>
      </c>
      <c r="S15" s="99">
        <f t="shared" si="11"/>
        <v>2014</v>
      </c>
      <c r="T15" s="99">
        <f t="shared" si="11"/>
        <v>2015</v>
      </c>
      <c r="U15" s="99">
        <f t="shared" si="11"/>
        <v>2016</v>
      </c>
      <c r="V15" s="99">
        <v>2017</v>
      </c>
      <c r="W15" s="99">
        <v>2018</v>
      </c>
      <c r="X15" s="99">
        <v>2019</v>
      </c>
      <c r="Y15" s="99">
        <f>Y5</f>
        <v>2020</v>
      </c>
      <c r="Z15" s="99">
        <f>Z5</f>
        <v>2021</v>
      </c>
      <c r="AA15" s="99">
        <f>AA5</f>
        <v>2022</v>
      </c>
    </row>
    <row r="16" spans="1:27" ht="15" customHeight="1" thickTop="1" x14ac:dyDescent="0.5">
      <c r="A16" s="68"/>
      <c r="B16" s="96" t="s">
        <v>0</v>
      </c>
      <c r="C16" s="96" t="s">
        <v>1</v>
      </c>
      <c r="D16" s="64"/>
      <c r="E16" s="64"/>
      <c r="F16" s="64"/>
      <c r="G16" s="64"/>
      <c r="H16" s="64"/>
      <c r="I16" s="64"/>
      <c r="J16" s="64"/>
      <c r="K16" s="64"/>
      <c r="L16" s="64"/>
      <c r="M16" s="64"/>
      <c r="N16" s="64"/>
      <c r="O16" s="64"/>
      <c r="P16" s="64"/>
      <c r="Q16" s="64"/>
      <c r="R16" s="64"/>
      <c r="S16" s="64"/>
      <c r="T16" s="64"/>
      <c r="U16" s="64"/>
      <c r="V16" s="64"/>
      <c r="W16" s="64"/>
      <c r="X16" s="64"/>
      <c r="Y16" s="64"/>
      <c r="Z16" s="64"/>
      <c r="AA16" s="64"/>
    </row>
    <row r="17" spans="1:29" ht="15" customHeight="1" x14ac:dyDescent="0.45">
      <c r="B17" s="44" t="s">
        <v>43</v>
      </c>
      <c r="C17" s="1" t="s">
        <v>41</v>
      </c>
      <c r="D17" s="2"/>
      <c r="E17" s="2"/>
      <c r="F17" s="2"/>
      <c r="G17" s="2"/>
      <c r="H17" s="2"/>
      <c r="I17" s="2"/>
      <c r="J17" s="2"/>
      <c r="K17" s="2"/>
      <c r="L17" s="2"/>
      <c r="M17" s="2"/>
      <c r="N17" s="2"/>
      <c r="O17" s="2"/>
      <c r="P17" s="2"/>
      <c r="Q17" s="2"/>
      <c r="R17" s="2"/>
      <c r="S17" s="2"/>
      <c r="T17" s="3">
        <v>1480.9839999999999</v>
      </c>
      <c r="U17" s="3">
        <v>1430.6089999999999</v>
      </c>
      <c r="V17" s="3">
        <v>1574.5224133432423</v>
      </c>
      <c r="W17" s="3">
        <v>1827.356283512051</v>
      </c>
      <c r="X17" s="3">
        <v>2065.6412997010907</v>
      </c>
      <c r="Y17" s="3">
        <v>2048.8177871003859</v>
      </c>
      <c r="Z17" s="3">
        <v>2223.5253698995325</v>
      </c>
      <c r="AA17" s="3">
        <v>2088.1264656417247</v>
      </c>
    </row>
    <row r="18" spans="1:29" ht="15" customHeight="1" x14ac:dyDescent="0.45">
      <c r="B18" s="44" t="s">
        <v>46</v>
      </c>
      <c r="C18" s="1" t="s">
        <v>45</v>
      </c>
      <c r="D18" s="2"/>
      <c r="E18" s="2"/>
      <c r="F18" s="2"/>
      <c r="G18" s="2"/>
      <c r="H18" s="2"/>
      <c r="I18" s="2"/>
      <c r="J18" s="2"/>
      <c r="K18" s="2"/>
      <c r="L18" s="2"/>
      <c r="M18" s="2"/>
      <c r="N18" s="2"/>
      <c r="O18" s="2"/>
      <c r="P18" s="2"/>
      <c r="Q18" s="2"/>
      <c r="R18" s="2"/>
      <c r="S18" s="2"/>
      <c r="T18" s="3">
        <v>657.81899999999996</v>
      </c>
      <c r="U18" s="3">
        <v>712.83699999999999</v>
      </c>
      <c r="V18" s="3">
        <v>871.59137705006424</v>
      </c>
      <c r="W18" s="3">
        <v>945.10760112234334</v>
      </c>
      <c r="X18" s="3">
        <v>950.86802974680609</v>
      </c>
      <c r="Y18" s="3">
        <v>1002.5561226850649</v>
      </c>
      <c r="Z18" s="3">
        <v>1227.9350798133851</v>
      </c>
      <c r="AA18" s="3">
        <v>1304.8293312602782</v>
      </c>
    </row>
    <row r="19" spans="1:29" ht="15" customHeight="1" x14ac:dyDescent="0.45">
      <c r="B19" s="44" t="s">
        <v>44</v>
      </c>
      <c r="C19" s="1" t="s">
        <v>42</v>
      </c>
      <c r="D19" s="2"/>
      <c r="E19" s="2"/>
      <c r="F19" s="2"/>
      <c r="G19" s="2"/>
      <c r="H19" s="2"/>
      <c r="I19" s="2"/>
      <c r="J19" s="2"/>
      <c r="K19" s="2"/>
      <c r="L19" s="2"/>
      <c r="M19" s="2"/>
      <c r="N19" s="2"/>
      <c r="O19" s="2"/>
      <c r="P19" s="2"/>
      <c r="Q19" s="2"/>
      <c r="R19" s="2"/>
      <c r="S19" s="2"/>
      <c r="T19" s="3">
        <v>4856.5079999999998</v>
      </c>
      <c r="U19" s="3">
        <v>5268.6440000000002</v>
      </c>
      <c r="V19" s="3">
        <v>5418.9851100562937</v>
      </c>
      <c r="W19" s="3">
        <v>5609.7318655127774</v>
      </c>
      <c r="X19" s="3">
        <v>5852.8353045491922</v>
      </c>
      <c r="Y19" s="3">
        <v>6001.0843247228731</v>
      </c>
      <c r="Z19" s="3">
        <v>6290.3170936830902</v>
      </c>
      <c r="AA19" s="3">
        <v>6505.5898924700041</v>
      </c>
    </row>
    <row r="20" spans="1:29" s="68" customFormat="1" ht="15" customHeight="1" thickBot="1" x14ac:dyDescent="0.45">
      <c r="B20" s="86" t="s">
        <v>21</v>
      </c>
      <c r="C20" s="86" t="s">
        <v>12</v>
      </c>
      <c r="D20" s="101"/>
      <c r="E20" s="102"/>
      <c r="F20" s="102"/>
      <c r="G20" s="102"/>
      <c r="H20" s="102"/>
      <c r="I20" s="102"/>
      <c r="J20" s="102"/>
      <c r="K20" s="102"/>
      <c r="L20" s="102"/>
      <c r="M20" s="102"/>
      <c r="N20" s="102"/>
      <c r="O20" s="102"/>
      <c r="P20" s="102"/>
      <c r="Q20" s="102"/>
      <c r="R20" s="102"/>
      <c r="S20" s="102"/>
      <c r="T20" s="102">
        <v>6995.3109999999997</v>
      </c>
      <c r="U20" s="102">
        <v>7412.09</v>
      </c>
      <c r="V20" s="102">
        <v>7871.898218285226</v>
      </c>
      <c r="W20" s="102">
        <v>8391.8031730539769</v>
      </c>
      <c r="X20" s="102">
        <v>8886.0231696913015</v>
      </c>
      <c r="Y20" s="102">
        <v>9064.7008919252439</v>
      </c>
      <c r="Z20" s="102">
        <v>9694.0200117764562</v>
      </c>
      <c r="AA20" s="102">
        <v>9852.0770059142906</v>
      </c>
      <c r="AC20" s="144"/>
    </row>
    <row r="21" spans="1:29" ht="15" customHeight="1" thickTop="1" x14ac:dyDescent="0.45">
      <c r="B21" s="44"/>
      <c r="C21" s="1" t="s">
        <v>22</v>
      </c>
      <c r="D21" s="2"/>
      <c r="E21" s="2"/>
      <c r="F21" s="2"/>
      <c r="G21" s="2"/>
      <c r="H21" s="2"/>
      <c r="I21" s="2"/>
      <c r="J21" s="2"/>
      <c r="K21" s="2"/>
      <c r="L21" s="2"/>
      <c r="M21" s="2"/>
      <c r="N21" s="2"/>
      <c r="O21" s="2"/>
      <c r="P21" s="2"/>
      <c r="Q21" s="2"/>
      <c r="R21" s="2"/>
      <c r="S21" s="2"/>
      <c r="T21" s="2">
        <f t="shared" ref="T21" si="12">+T20-SUM(T17:T19)</f>
        <v>0</v>
      </c>
      <c r="U21" s="2">
        <f t="shared" ref="U21:Y21" si="13">+U20-SUM(U17:U19)</f>
        <v>0</v>
      </c>
      <c r="V21" s="2">
        <f t="shared" si="13"/>
        <v>6.7993178356255157</v>
      </c>
      <c r="W21" s="2">
        <f t="shared" si="13"/>
        <v>9.6074229068053683</v>
      </c>
      <c r="X21" s="2">
        <f t="shared" si="13"/>
        <v>16.678535694212769</v>
      </c>
      <c r="Y21" s="2">
        <f t="shared" si="13"/>
        <v>12.242657416920338</v>
      </c>
      <c r="Z21" s="2">
        <f t="shared" ref="Z21:AA21" si="14">+Z20-SUM(Z17:Z19)</f>
        <v>-47.757531619552537</v>
      </c>
      <c r="AA21" s="2">
        <f t="shared" si="14"/>
        <v>-46.468683457716907</v>
      </c>
    </row>
    <row r="22" spans="1:29" ht="15" customHeight="1" x14ac:dyDescent="0.45">
      <c r="C22" s="24"/>
      <c r="D22" s="30"/>
      <c r="E22" s="30"/>
      <c r="F22" s="30"/>
      <c r="G22" s="30"/>
      <c r="H22" s="30"/>
      <c r="I22" s="30"/>
      <c r="J22" s="30"/>
      <c r="K22" s="30"/>
      <c r="L22" s="30"/>
      <c r="M22" s="30"/>
      <c r="N22" s="30"/>
      <c r="O22" s="30"/>
      <c r="P22" s="30"/>
      <c r="Q22" s="30"/>
      <c r="R22" s="30"/>
      <c r="S22" s="30"/>
      <c r="T22" s="30"/>
      <c r="U22" s="30"/>
      <c r="V22" s="30"/>
      <c r="W22" s="30"/>
      <c r="X22" s="30"/>
      <c r="Y22" s="30"/>
      <c r="Z22" s="30"/>
      <c r="AA22" s="30"/>
    </row>
    <row r="24" spans="1:29" ht="15" customHeight="1" x14ac:dyDescent="0.5">
      <c r="B24" s="64"/>
      <c r="C24" s="62" t="s">
        <v>333</v>
      </c>
      <c r="D24" s="64"/>
      <c r="E24" s="64"/>
      <c r="F24" s="64"/>
      <c r="G24" s="64"/>
      <c r="H24" s="64"/>
      <c r="I24" s="64"/>
      <c r="J24" s="64"/>
      <c r="K24" s="64"/>
      <c r="L24" s="64"/>
      <c r="M24" s="64"/>
      <c r="N24" s="64"/>
      <c r="O24" s="64"/>
      <c r="P24" s="64"/>
      <c r="Q24" s="64"/>
      <c r="R24" s="64"/>
      <c r="S24" s="64"/>
      <c r="T24" s="64"/>
      <c r="U24" s="64"/>
      <c r="V24" s="64"/>
      <c r="W24" s="64"/>
      <c r="X24" s="64"/>
      <c r="Y24" s="64"/>
      <c r="Z24" s="64"/>
      <c r="AA24" s="64"/>
    </row>
    <row r="25" spans="1:29" ht="15" customHeight="1" x14ac:dyDescent="0.5">
      <c r="B25" s="64"/>
      <c r="C25" s="62" t="s">
        <v>331</v>
      </c>
      <c r="D25" s="64"/>
      <c r="E25" s="64"/>
      <c r="F25" s="64"/>
      <c r="G25" s="64"/>
      <c r="H25" s="64"/>
      <c r="I25" s="64"/>
      <c r="J25" s="64"/>
      <c r="K25" s="64"/>
      <c r="L25" s="64"/>
      <c r="M25" s="64"/>
      <c r="N25" s="64"/>
      <c r="O25" s="64"/>
      <c r="P25" s="64"/>
      <c r="Q25" s="64"/>
      <c r="R25" s="64"/>
      <c r="S25" s="64"/>
      <c r="T25" s="64"/>
      <c r="U25" s="64"/>
      <c r="V25" s="64"/>
      <c r="W25" s="64"/>
      <c r="X25" s="64"/>
      <c r="Y25" s="64"/>
      <c r="Z25" s="64"/>
      <c r="AA25" s="64"/>
    </row>
    <row r="26" spans="1:29" ht="15" customHeight="1" thickBot="1" x14ac:dyDescent="0.55000000000000004">
      <c r="B26" s="94"/>
      <c r="C26" s="95" t="s">
        <v>323</v>
      </c>
      <c r="D26" s="99">
        <v>1999</v>
      </c>
      <c r="E26" s="99">
        <f t="shared" ref="E26:U26" si="15">+D26+1</f>
        <v>2000</v>
      </c>
      <c r="F26" s="99">
        <f t="shared" si="15"/>
        <v>2001</v>
      </c>
      <c r="G26" s="99">
        <f t="shared" si="15"/>
        <v>2002</v>
      </c>
      <c r="H26" s="99">
        <f t="shared" si="15"/>
        <v>2003</v>
      </c>
      <c r="I26" s="99">
        <f t="shared" si="15"/>
        <v>2004</v>
      </c>
      <c r="J26" s="99">
        <f t="shared" si="15"/>
        <v>2005</v>
      </c>
      <c r="K26" s="99">
        <f t="shared" si="15"/>
        <v>2006</v>
      </c>
      <c r="L26" s="99">
        <f t="shared" si="15"/>
        <v>2007</v>
      </c>
      <c r="M26" s="99">
        <f t="shared" si="15"/>
        <v>2008</v>
      </c>
      <c r="N26" s="99">
        <f t="shared" si="15"/>
        <v>2009</v>
      </c>
      <c r="O26" s="99">
        <f t="shared" si="15"/>
        <v>2010</v>
      </c>
      <c r="P26" s="99">
        <f t="shared" si="15"/>
        <v>2011</v>
      </c>
      <c r="Q26" s="99">
        <f t="shared" si="15"/>
        <v>2012</v>
      </c>
      <c r="R26" s="99">
        <f t="shared" si="15"/>
        <v>2013</v>
      </c>
      <c r="S26" s="99">
        <f t="shared" si="15"/>
        <v>2014</v>
      </c>
      <c r="T26" s="99">
        <f t="shared" si="15"/>
        <v>2015</v>
      </c>
      <c r="U26" s="99">
        <f t="shared" si="15"/>
        <v>2016</v>
      </c>
      <c r="V26" s="99">
        <v>2017</v>
      </c>
      <c r="W26" s="99">
        <v>2018</v>
      </c>
      <c r="X26" s="99">
        <v>2019</v>
      </c>
      <c r="Y26" s="99">
        <f>Y5</f>
        <v>2020</v>
      </c>
      <c r="Z26" s="99">
        <f>Z5</f>
        <v>2021</v>
      </c>
      <c r="AA26" s="99">
        <f>AA5</f>
        <v>2022</v>
      </c>
    </row>
    <row r="27" spans="1:29" ht="15" customHeight="1" thickTop="1" x14ac:dyDescent="0.5">
      <c r="A27" s="68"/>
      <c r="B27" s="96" t="s">
        <v>0</v>
      </c>
      <c r="C27" s="96" t="s">
        <v>1</v>
      </c>
      <c r="D27" s="64"/>
      <c r="E27" s="64"/>
      <c r="F27" s="64"/>
      <c r="G27" s="64"/>
      <c r="H27" s="64"/>
      <c r="I27" s="64"/>
      <c r="J27" s="64"/>
      <c r="K27" s="64"/>
      <c r="L27" s="64"/>
      <c r="M27" s="64"/>
      <c r="N27" s="64"/>
      <c r="O27" s="64"/>
      <c r="P27" s="64"/>
      <c r="Q27" s="64"/>
      <c r="R27" s="64"/>
      <c r="S27" s="64"/>
      <c r="T27" s="64"/>
      <c r="U27" s="64"/>
      <c r="V27" s="64"/>
      <c r="W27" s="64"/>
      <c r="X27" s="64"/>
      <c r="Y27" s="64"/>
      <c r="Z27" s="64"/>
      <c r="AA27" s="64"/>
    </row>
    <row r="28" spans="1:29" ht="15" customHeight="1" x14ac:dyDescent="0.45">
      <c r="B28" s="44" t="s">
        <v>43</v>
      </c>
      <c r="C28" s="1" t="s">
        <v>41</v>
      </c>
      <c r="D28" s="3" t="s">
        <v>364</v>
      </c>
      <c r="E28" s="3" t="str">
        <f t="shared" ref="E28:X28" si="16">IFERROR((E17/D17-1)*100,"")</f>
        <v/>
      </c>
      <c r="F28" s="3" t="str">
        <f t="shared" si="16"/>
        <v/>
      </c>
      <c r="G28" s="3" t="str">
        <f t="shared" si="16"/>
        <v/>
      </c>
      <c r="H28" s="3" t="str">
        <f t="shared" si="16"/>
        <v/>
      </c>
      <c r="I28" s="3" t="str">
        <f t="shared" si="16"/>
        <v/>
      </c>
      <c r="J28" s="3" t="str">
        <f t="shared" si="16"/>
        <v/>
      </c>
      <c r="K28" s="3" t="str">
        <f t="shared" si="16"/>
        <v/>
      </c>
      <c r="L28" s="3" t="str">
        <f t="shared" si="16"/>
        <v/>
      </c>
      <c r="M28" s="3" t="str">
        <f t="shared" si="16"/>
        <v/>
      </c>
      <c r="N28" s="3" t="str">
        <f t="shared" si="16"/>
        <v/>
      </c>
      <c r="O28" s="3" t="str">
        <f t="shared" si="16"/>
        <v/>
      </c>
      <c r="P28" s="3" t="str">
        <f t="shared" si="16"/>
        <v/>
      </c>
      <c r="Q28" s="3" t="str">
        <f t="shared" si="16"/>
        <v/>
      </c>
      <c r="R28" s="3" t="str">
        <f t="shared" si="16"/>
        <v/>
      </c>
      <c r="S28" s="3" t="str">
        <f t="shared" si="16"/>
        <v/>
      </c>
      <c r="T28" s="3" t="str">
        <f t="shared" si="16"/>
        <v/>
      </c>
      <c r="U28" s="3">
        <f t="shared" si="16"/>
        <v>-3.401454708491114</v>
      </c>
      <c r="V28" s="3">
        <f t="shared" si="16"/>
        <v>10.059590939469999</v>
      </c>
      <c r="W28" s="3">
        <f t="shared" si="16"/>
        <v>16.057813342393601</v>
      </c>
      <c r="X28" s="3">
        <f t="shared" si="16"/>
        <v>13.039877244467757</v>
      </c>
      <c r="Y28" s="3">
        <f t="shared" ref="Y28:AA28" si="17">IFERROR((Y17/X17-1)*100,"")</f>
        <v>-0.81444501536347413</v>
      </c>
      <c r="Z28" s="3">
        <f t="shared" si="17"/>
        <v>8.5272386787701429</v>
      </c>
      <c r="AA28" s="3">
        <f t="shared" si="17"/>
        <v>-6.0893797790994242</v>
      </c>
    </row>
    <row r="29" spans="1:29" ht="15" customHeight="1" x14ac:dyDescent="0.45">
      <c r="B29" s="44" t="s">
        <v>46</v>
      </c>
      <c r="C29" s="1" t="s">
        <v>45</v>
      </c>
      <c r="D29" s="3" t="s">
        <v>364</v>
      </c>
      <c r="E29" s="3" t="str">
        <f t="shared" ref="E29:X29" si="18">IFERROR((E18/D18-1)*100,"")</f>
        <v/>
      </c>
      <c r="F29" s="3" t="str">
        <f t="shared" si="18"/>
        <v/>
      </c>
      <c r="G29" s="3" t="str">
        <f t="shared" si="18"/>
        <v/>
      </c>
      <c r="H29" s="3" t="str">
        <f t="shared" si="18"/>
        <v/>
      </c>
      <c r="I29" s="3" t="str">
        <f t="shared" si="18"/>
        <v/>
      </c>
      <c r="J29" s="3" t="str">
        <f t="shared" si="18"/>
        <v/>
      </c>
      <c r="K29" s="3" t="str">
        <f t="shared" si="18"/>
        <v/>
      </c>
      <c r="L29" s="3" t="str">
        <f t="shared" si="18"/>
        <v/>
      </c>
      <c r="M29" s="3" t="str">
        <f t="shared" si="18"/>
        <v/>
      </c>
      <c r="N29" s="3" t="str">
        <f t="shared" si="18"/>
        <v/>
      </c>
      <c r="O29" s="3" t="str">
        <f t="shared" si="18"/>
        <v/>
      </c>
      <c r="P29" s="3" t="str">
        <f t="shared" si="18"/>
        <v/>
      </c>
      <c r="Q29" s="3" t="str">
        <f t="shared" si="18"/>
        <v/>
      </c>
      <c r="R29" s="3" t="str">
        <f t="shared" si="18"/>
        <v/>
      </c>
      <c r="S29" s="3" t="str">
        <f t="shared" si="18"/>
        <v/>
      </c>
      <c r="T29" s="3" t="str">
        <f t="shared" si="18"/>
        <v/>
      </c>
      <c r="U29" s="3">
        <f t="shared" si="18"/>
        <v>8.363698829009202</v>
      </c>
      <c r="V29" s="3">
        <f t="shared" si="18"/>
        <v>22.27078238784803</v>
      </c>
      <c r="W29" s="3">
        <f t="shared" si="18"/>
        <v>8.434712183718208</v>
      </c>
      <c r="X29" s="3">
        <f t="shared" si="18"/>
        <v>0.60949976675905848</v>
      </c>
      <c r="Y29" s="3">
        <f t="shared" ref="Y29:AA29" si="19">IFERROR((Y18/X18-1)*100,"")</f>
        <v>5.4358850356996502</v>
      </c>
      <c r="Z29" s="3">
        <f t="shared" si="19"/>
        <v>22.480432968152051</v>
      </c>
      <c r="AA29" s="3">
        <f t="shared" si="19"/>
        <v>6.262077915273756</v>
      </c>
    </row>
    <row r="30" spans="1:29" ht="15" customHeight="1" x14ac:dyDescent="0.45">
      <c r="B30" s="44" t="s">
        <v>44</v>
      </c>
      <c r="C30" s="1" t="s">
        <v>42</v>
      </c>
      <c r="D30" s="3" t="s">
        <v>364</v>
      </c>
      <c r="E30" s="3" t="str">
        <f t="shared" ref="E30:X30" si="20">IFERROR((E19/D19-1)*100,"")</f>
        <v/>
      </c>
      <c r="F30" s="3" t="str">
        <f t="shared" si="20"/>
        <v/>
      </c>
      <c r="G30" s="3" t="str">
        <f t="shared" si="20"/>
        <v/>
      </c>
      <c r="H30" s="3" t="str">
        <f t="shared" si="20"/>
        <v/>
      </c>
      <c r="I30" s="3" t="str">
        <f t="shared" si="20"/>
        <v/>
      </c>
      <c r="J30" s="3" t="str">
        <f t="shared" si="20"/>
        <v/>
      </c>
      <c r="K30" s="3" t="str">
        <f t="shared" si="20"/>
        <v/>
      </c>
      <c r="L30" s="3" t="str">
        <f t="shared" si="20"/>
        <v/>
      </c>
      <c r="M30" s="3" t="str">
        <f t="shared" si="20"/>
        <v/>
      </c>
      <c r="N30" s="3" t="str">
        <f t="shared" si="20"/>
        <v/>
      </c>
      <c r="O30" s="3" t="str">
        <f t="shared" si="20"/>
        <v/>
      </c>
      <c r="P30" s="3" t="str">
        <f t="shared" si="20"/>
        <v/>
      </c>
      <c r="Q30" s="3" t="str">
        <f t="shared" si="20"/>
        <v/>
      </c>
      <c r="R30" s="3" t="str">
        <f t="shared" si="20"/>
        <v/>
      </c>
      <c r="S30" s="3" t="str">
        <f t="shared" si="20"/>
        <v/>
      </c>
      <c r="T30" s="3" t="str">
        <f t="shared" si="20"/>
        <v/>
      </c>
      <c r="U30" s="3">
        <f t="shared" si="20"/>
        <v>8.4862621455580989</v>
      </c>
      <c r="V30" s="3">
        <f t="shared" si="20"/>
        <v>2.8535067098155231</v>
      </c>
      <c r="W30" s="3">
        <f t="shared" si="20"/>
        <v>3.519971942762945</v>
      </c>
      <c r="X30" s="3">
        <f t="shared" si="20"/>
        <v>4.3336017632313872</v>
      </c>
      <c r="Y30" s="3">
        <f t="shared" ref="Y30:AA30" si="21">IFERROR((Y19/X19-1)*100,"")</f>
        <v>2.5329436496949187</v>
      </c>
      <c r="Z30" s="3">
        <f t="shared" si="21"/>
        <v>4.8196751338529742</v>
      </c>
      <c r="AA30" s="3">
        <f t="shared" si="21"/>
        <v>3.4222885043918794</v>
      </c>
    </row>
    <row r="31" spans="1:29" s="68" customFormat="1" ht="15" customHeight="1" thickBot="1" x14ac:dyDescent="0.45">
      <c r="B31" s="86" t="s">
        <v>21</v>
      </c>
      <c r="C31" s="86" t="s">
        <v>12</v>
      </c>
      <c r="D31" s="101" t="s">
        <v>364</v>
      </c>
      <c r="E31" s="102" t="str">
        <f t="shared" ref="E31:X31" si="22">IFERROR((E20/D20-1)*100,"")</f>
        <v/>
      </c>
      <c r="F31" s="102" t="str">
        <f t="shared" si="22"/>
        <v/>
      </c>
      <c r="G31" s="102" t="str">
        <f t="shared" si="22"/>
        <v/>
      </c>
      <c r="H31" s="102" t="str">
        <f t="shared" si="22"/>
        <v/>
      </c>
      <c r="I31" s="102" t="str">
        <f t="shared" si="22"/>
        <v/>
      </c>
      <c r="J31" s="102" t="str">
        <f t="shared" si="22"/>
        <v/>
      </c>
      <c r="K31" s="102" t="str">
        <f t="shared" si="22"/>
        <v/>
      </c>
      <c r="L31" s="102" t="str">
        <f t="shared" si="22"/>
        <v/>
      </c>
      <c r="M31" s="102" t="str">
        <f t="shared" si="22"/>
        <v/>
      </c>
      <c r="N31" s="102" t="str">
        <f t="shared" si="22"/>
        <v/>
      </c>
      <c r="O31" s="102" t="str">
        <f t="shared" si="22"/>
        <v/>
      </c>
      <c r="P31" s="102" t="str">
        <f t="shared" si="22"/>
        <v/>
      </c>
      <c r="Q31" s="102" t="str">
        <f t="shared" si="22"/>
        <v/>
      </c>
      <c r="R31" s="102" t="str">
        <f t="shared" si="22"/>
        <v/>
      </c>
      <c r="S31" s="102" t="str">
        <f t="shared" si="22"/>
        <v/>
      </c>
      <c r="T31" s="102" t="str">
        <f t="shared" si="22"/>
        <v/>
      </c>
      <c r="U31" s="102">
        <f t="shared" si="22"/>
        <v>5.9579767075402357</v>
      </c>
      <c r="V31" s="102">
        <f t="shared" si="22"/>
        <v>6.2034894110193806</v>
      </c>
      <c r="W31" s="102">
        <f t="shared" si="22"/>
        <v>6.6045690677388302</v>
      </c>
      <c r="X31" s="102">
        <f t="shared" si="22"/>
        <v>5.8893182602788086</v>
      </c>
      <c r="Y31" s="102">
        <f t="shared" ref="Y31:AA31" si="23">IFERROR((Y20/X20-1)*100,"")</f>
        <v>2.0107726349778421</v>
      </c>
      <c r="Z31" s="102">
        <f t="shared" si="23"/>
        <v>6.9425249366121378</v>
      </c>
      <c r="AA31" s="102">
        <f t="shared" si="23"/>
        <v>1.6304587152267569</v>
      </c>
    </row>
    <row r="32" spans="1:29" ht="15" customHeight="1" thickTop="1" x14ac:dyDescent="0.45">
      <c r="B32" s="44"/>
      <c r="C32" s="1" t="s">
        <v>22</v>
      </c>
      <c r="D32" s="2"/>
      <c r="E32" s="2"/>
      <c r="F32" s="2"/>
      <c r="G32" s="2"/>
      <c r="H32" s="2"/>
      <c r="I32" s="2"/>
      <c r="J32" s="2"/>
      <c r="K32" s="2"/>
      <c r="L32" s="2"/>
      <c r="M32" s="2"/>
      <c r="N32" s="2"/>
      <c r="O32" s="2"/>
      <c r="P32" s="2"/>
      <c r="Q32" s="2"/>
      <c r="R32" s="2"/>
      <c r="S32" s="2"/>
      <c r="T32" s="2"/>
      <c r="U32" s="2"/>
      <c r="V32" s="2"/>
      <c r="W32" s="2"/>
      <c r="X32" s="2"/>
      <c r="Y32" s="2"/>
      <c r="Z32" s="2"/>
      <c r="AA32" s="2"/>
    </row>
    <row r="35" spans="1:27" ht="15" customHeight="1" x14ac:dyDescent="0.5">
      <c r="B35" s="64"/>
      <c r="C35" s="62" t="s">
        <v>334</v>
      </c>
      <c r="D35" s="64"/>
      <c r="E35" s="64"/>
      <c r="F35" s="64"/>
      <c r="G35" s="64"/>
      <c r="H35" s="64"/>
      <c r="I35" s="64"/>
      <c r="J35" s="64"/>
      <c r="K35" s="64"/>
      <c r="L35" s="64"/>
      <c r="M35" s="64"/>
      <c r="N35" s="64"/>
      <c r="O35" s="64"/>
      <c r="P35" s="64"/>
      <c r="Q35" s="64"/>
      <c r="R35" s="64"/>
      <c r="S35" s="64"/>
      <c r="T35" s="64"/>
      <c r="U35" s="64"/>
      <c r="V35" s="64"/>
      <c r="W35" s="64"/>
      <c r="X35" s="64"/>
      <c r="Y35" s="64"/>
      <c r="Z35" s="64"/>
      <c r="AA35" s="64"/>
    </row>
    <row r="36" spans="1:27" ht="15" customHeight="1" x14ac:dyDescent="0.5">
      <c r="B36" s="64"/>
      <c r="C36" s="62" t="s">
        <v>331</v>
      </c>
      <c r="D36" s="64"/>
      <c r="E36" s="64"/>
      <c r="F36" s="64"/>
      <c r="G36" s="64"/>
      <c r="H36" s="64"/>
      <c r="I36" s="64"/>
      <c r="J36" s="64"/>
      <c r="K36" s="64"/>
      <c r="L36" s="64"/>
      <c r="M36" s="64"/>
      <c r="N36" s="64"/>
      <c r="O36" s="64"/>
      <c r="P36" s="64"/>
      <c r="Q36" s="64"/>
      <c r="R36" s="64"/>
      <c r="S36" s="64"/>
      <c r="T36" s="64"/>
      <c r="U36" s="64"/>
      <c r="V36" s="64"/>
      <c r="W36" s="64"/>
      <c r="X36" s="64"/>
      <c r="Y36" s="64"/>
      <c r="Z36" s="64"/>
      <c r="AA36" s="64"/>
    </row>
    <row r="37" spans="1:27" ht="15" customHeight="1" thickBot="1" x14ac:dyDescent="0.55000000000000004">
      <c r="B37" s="94"/>
      <c r="C37" s="95" t="s">
        <v>444</v>
      </c>
      <c r="D37" s="99">
        <v>1999</v>
      </c>
      <c r="E37" s="99">
        <f t="shared" ref="E37:AA37" si="24">+D37+1</f>
        <v>2000</v>
      </c>
      <c r="F37" s="99">
        <f t="shared" si="24"/>
        <v>2001</v>
      </c>
      <c r="G37" s="99">
        <f t="shared" si="24"/>
        <v>2002</v>
      </c>
      <c r="H37" s="99">
        <f t="shared" si="24"/>
        <v>2003</v>
      </c>
      <c r="I37" s="99">
        <f t="shared" si="24"/>
        <v>2004</v>
      </c>
      <c r="J37" s="99">
        <f t="shared" si="24"/>
        <v>2005</v>
      </c>
      <c r="K37" s="99">
        <f t="shared" si="24"/>
        <v>2006</v>
      </c>
      <c r="L37" s="99">
        <f t="shared" si="24"/>
        <v>2007</v>
      </c>
      <c r="M37" s="99">
        <f t="shared" si="24"/>
        <v>2008</v>
      </c>
      <c r="N37" s="99">
        <f t="shared" si="24"/>
        <v>2009</v>
      </c>
      <c r="O37" s="99">
        <f t="shared" si="24"/>
        <v>2010</v>
      </c>
      <c r="P37" s="99">
        <f t="shared" si="24"/>
        <v>2011</v>
      </c>
      <c r="Q37" s="99">
        <f t="shared" si="24"/>
        <v>2012</v>
      </c>
      <c r="R37" s="99">
        <f t="shared" si="24"/>
        <v>2013</v>
      </c>
      <c r="S37" s="99">
        <f t="shared" si="24"/>
        <v>2014</v>
      </c>
      <c r="T37" s="99">
        <f t="shared" si="24"/>
        <v>2015</v>
      </c>
      <c r="U37" s="99">
        <f t="shared" si="24"/>
        <v>2016</v>
      </c>
      <c r="V37" s="99">
        <f t="shared" si="24"/>
        <v>2017</v>
      </c>
      <c r="W37" s="99">
        <f t="shared" si="24"/>
        <v>2018</v>
      </c>
      <c r="X37" s="99">
        <f t="shared" si="24"/>
        <v>2019</v>
      </c>
      <c r="Y37" s="99">
        <f t="shared" si="24"/>
        <v>2020</v>
      </c>
      <c r="Z37" s="99">
        <f t="shared" si="24"/>
        <v>2021</v>
      </c>
      <c r="AA37" s="99">
        <f t="shared" si="24"/>
        <v>2022</v>
      </c>
    </row>
    <row r="38" spans="1:27" ht="15" customHeight="1" thickTop="1" x14ac:dyDescent="0.5">
      <c r="A38" s="68"/>
      <c r="B38" s="96" t="s">
        <v>0</v>
      </c>
      <c r="C38" s="96" t="s">
        <v>1</v>
      </c>
      <c r="D38" s="64"/>
      <c r="E38" s="64"/>
      <c r="F38" s="64"/>
      <c r="G38" s="64"/>
      <c r="H38" s="64"/>
      <c r="I38" s="64"/>
      <c r="J38" s="64"/>
      <c r="K38" s="64"/>
      <c r="L38" s="64"/>
      <c r="M38" s="64"/>
      <c r="N38" s="64"/>
      <c r="O38" s="64"/>
      <c r="P38" s="64"/>
      <c r="Q38" s="64"/>
      <c r="R38" s="64"/>
      <c r="S38" s="64"/>
      <c r="T38" s="64"/>
      <c r="U38" s="64"/>
      <c r="V38" s="64"/>
      <c r="W38" s="64"/>
      <c r="X38" s="64"/>
      <c r="Y38" s="64"/>
      <c r="Z38" s="64"/>
      <c r="AA38" s="64"/>
    </row>
    <row r="39" spans="1:27" ht="15" customHeight="1" x14ac:dyDescent="0.45">
      <c r="B39" s="44" t="s">
        <v>43</v>
      </c>
      <c r="C39" s="1" t="s">
        <v>41</v>
      </c>
      <c r="D39" s="3" t="s">
        <v>364</v>
      </c>
      <c r="E39" s="3" t="str">
        <f t="shared" ref="E39:X39" si="25">+IFERROR((E7/E17)*100,"")</f>
        <v/>
      </c>
      <c r="F39" s="3" t="str">
        <f t="shared" si="25"/>
        <v/>
      </c>
      <c r="G39" s="3" t="str">
        <f t="shared" si="25"/>
        <v/>
      </c>
      <c r="H39" s="3" t="str">
        <f t="shared" si="25"/>
        <v/>
      </c>
      <c r="I39" s="3" t="str">
        <f t="shared" si="25"/>
        <v/>
      </c>
      <c r="J39" s="3" t="str">
        <f t="shared" si="25"/>
        <v/>
      </c>
      <c r="K39" s="3" t="str">
        <f t="shared" si="25"/>
        <v/>
      </c>
      <c r="L39" s="3" t="str">
        <f t="shared" si="25"/>
        <v/>
      </c>
      <c r="M39" s="3" t="str">
        <f t="shared" si="25"/>
        <v/>
      </c>
      <c r="N39" s="3" t="str">
        <f t="shared" si="25"/>
        <v/>
      </c>
      <c r="O39" s="3" t="str">
        <f t="shared" si="25"/>
        <v/>
      </c>
      <c r="P39" s="3" t="str">
        <f t="shared" si="25"/>
        <v/>
      </c>
      <c r="Q39" s="3" t="str">
        <f t="shared" si="25"/>
        <v/>
      </c>
      <c r="R39" s="3" t="str">
        <f t="shared" si="25"/>
        <v/>
      </c>
      <c r="S39" s="3" t="str">
        <f t="shared" si="25"/>
        <v/>
      </c>
      <c r="T39" s="3">
        <f t="shared" ref="T39" si="26">+IFERROR((T7/T17)*100,"")</f>
        <v>100</v>
      </c>
      <c r="U39" s="3">
        <f t="shared" si="25"/>
        <v>107.411808537483</v>
      </c>
      <c r="V39" s="3">
        <f t="shared" si="25"/>
        <v>107.67188740109886</v>
      </c>
      <c r="W39" s="3">
        <f t="shared" si="25"/>
        <v>107.63286928479425</v>
      </c>
      <c r="X39" s="3">
        <f t="shared" si="25"/>
        <v>108.44346500644365</v>
      </c>
      <c r="Y39" s="3">
        <f t="shared" ref="Y39:Z39" si="27">+IFERROR((Y7/Y17)*100,"")</f>
        <v>107.95581793197444</v>
      </c>
      <c r="Z39" s="3">
        <f t="shared" si="27"/>
        <v>105.86791731125437</v>
      </c>
      <c r="AA39" s="3">
        <f t="shared" ref="AA39" si="28">+IFERROR((AA7/AA17)*100,"")</f>
        <v>114.83040129291714</v>
      </c>
    </row>
    <row r="40" spans="1:27" ht="15" customHeight="1" x14ac:dyDescent="0.45">
      <c r="B40" s="44" t="s">
        <v>46</v>
      </c>
      <c r="C40" s="1" t="s">
        <v>45</v>
      </c>
      <c r="D40" s="3" t="s">
        <v>364</v>
      </c>
      <c r="E40" s="3" t="str">
        <f t="shared" ref="E40:X40" si="29">+IFERROR((E8/E18)*100,"")</f>
        <v/>
      </c>
      <c r="F40" s="3" t="str">
        <f t="shared" si="29"/>
        <v/>
      </c>
      <c r="G40" s="3" t="str">
        <f t="shared" si="29"/>
        <v/>
      </c>
      <c r="H40" s="3" t="str">
        <f t="shared" si="29"/>
        <v/>
      </c>
      <c r="I40" s="3" t="str">
        <f t="shared" si="29"/>
        <v/>
      </c>
      <c r="J40" s="3" t="str">
        <f t="shared" si="29"/>
        <v/>
      </c>
      <c r="K40" s="3" t="str">
        <f t="shared" si="29"/>
        <v/>
      </c>
      <c r="L40" s="3" t="str">
        <f t="shared" si="29"/>
        <v/>
      </c>
      <c r="M40" s="3" t="str">
        <f t="shared" si="29"/>
        <v/>
      </c>
      <c r="N40" s="3" t="str">
        <f t="shared" si="29"/>
        <v/>
      </c>
      <c r="O40" s="3" t="str">
        <f t="shared" si="29"/>
        <v/>
      </c>
      <c r="P40" s="3" t="str">
        <f t="shared" si="29"/>
        <v/>
      </c>
      <c r="Q40" s="3" t="str">
        <f t="shared" si="29"/>
        <v/>
      </c>
      <c r="R40" s="3" t="str">
        <f t="shared" si="29"/>
        <v/>
      </c>
      <c r="S40" s="3" t="str">
        <f t="shared" si="29"/>
        <v/>
      </c>
      <c r="T40" s="3">
        <f t="shared" ref="T40" si="30">+IFERROR((T8/T18)*100,"")</f>
        <v>100</v>
      </c>
      <c r="U40" s="3">
        <f t="shared" si="29"/>
        <v>104.06390240686162</v>
      </c>
      <c r="V40" s="3">
        <f t="shared" si="29"/>
        <v>93.640554678539416</v>
      </c>
      <c r="W40" s="3">
        <f t="shared" si="29"/>
        <v>96.399076562083664</v>
      </c>
      <c r="X40" s="3">
        <f t="shared" si="29"/>
        <v>93.944266928173107</v>
      </c>
      <c r="Y40" s="3">
        <f t="shared" ref="Y40:Z40" si="31">+IFERROR((Y8/Y18)*100,"")</f>
        <v>76.005321074615523</v>
      </c>
      <c r="Z40" s="3">
        <f t="shared" si="31"/>
        <v>80.827888730960993</v>
      </c>
      <c r="AA40" s="3">
        <f t="shared" ref="AA40" si="32">+IFERROR((AA8/AA18)*100,"")</f>
        <v>67.645934901499572</v>
      </c>
    </row>
    <row r="41" spans="1:27" ht="15" customHeight="1" x14ac:dyDescent="0.45">
      <c r="B41" s="44" t="s">
        <v>44</v>
      </c>
      <c r="C41" s="1" t="s">
        <v>42</v>
      </c>
      <c r="D41" s="3" t="s">
        <v>364</v>
      </c>
      <c r="E41" s="3" t="str">
        <f t="shared" ref="E41:X41" si="33">+IFERROR((E9/E19)*100,"")</f>
        <v/>
      </c>
      <c r="F41" s="3" t="str">
        <f t="shared" si="33"/>
        <v/>
      </c>
      <c r="G41" s="3" t="str">
        <f t="shared" si="33"/>
        <v/>
      </c>
      <c r="H41" s="3" t="str">
        <f t="shared" si="33"/>
        <v/>
      </c>
      <c r="I41" s="3" t="str">
        <f t="shared" si="33"/>
        <v/>
      </c>
      <c r="J41" s="3" t="str">
        <f t="shared" si="33"/>
        <v/>
      </c>
      <c r="K41" s="3" t="str">
        <f t="shared" si="33"/>
        <v/>
      </c>
      <c r="L41" s="3" t="str">
        <f t="shared" si="33"/>
        <v/>
      </c>
      <c r="M41" s="3" t="str">
        <f t="shared" si="33"/>
        <v/>
      </c>
      <c r="N41" s="3" t="str">
        <f t="shared" si="33"/>
        <v/>
      </c>
      <c r="O41" s="3" t="str">
        <f t="shared" si="33"/>
        <v/>
      </c>
      <c r="P41" s="3" t="str">
        <f t="shared" si="33"/>
        <v/>
      </c>
      <c r="Q41" s="3" t="str">
        <f t="shared" si="33"/>
        <v/>
      </c>
      <c r="R41" s="3" t="str">
        <f t="shared" si="33"/>
        <v/>
      </c>
      <c r="S41" s="3" t="str">
        <f t="shared" si="33"/>
        <v/>
      </c>
      <c r="T41" s="3">
        <f t="shared" ref="T41" si="34">+IFERROR((T9/T19)*100,"")</f>
        <v>100</v>
      </c>
      <c r="U41" s="3">
        <f t="shared" si="33"/>
        <v>101.10142192184554</v>
      </c>
      <c r="V41" s="3">
        <f t="shared" si="33"/>
        <v>104.81331623258505</v>
      </c>
      <c r="W41" s="3">
        <f t="shared" si="33"/>
        <v>106.03305367530764</v>
      </c>
      <c r="X41" s="3">
        <f t="shared" si="33"/>
        <v>106.96461926980882</v>
      </c>
      <c r="Y41" s="3">
        <f t="shared" ref="Y41:Z41" si="35">+IFERROR((Y9/Y19)*100,"")</f>
        <v>120.45246506903244</v>
      </c>
      <c r="Z41" s="3">
        <f t="shared" si="35"/>
        <v>120.4448501905952</v>
      </c>
      <c r="AA41" s="3">
        <f t="shared" ref="AA41" si="36">+IFERROR((AA9/AA19)*100,"")</f>
        <v>128.12747403041794</v>
      </c>
    </row>
    <row r="42" spans="1:27" s="68" customFormat="1" ht="15" customHeight="1" thickBot="1" x14ac:dyDescent="0.45">
      <c r="B42" s="86" t="s">
        <v>21</v>
      </c>
      <c r="C42" s="86" t="s">
        <v>12</v>
      </c>
      <c r="D42" s="101" t="s">
        <v>364</v>
      </c>
      <c r="E42" s="102" t="str">
        <f t="shared" ref="E42:X42" si="37">+IFERROR((E10/E20)*100,"")</f>
        <v/>
      </c>
      <c r="F42" s="102" t="str">
        <f t="shared" si="37"/>
        <v/>
      </c>
      <c r="G42" s="102" t="str">
        <f t="shared" si="37"/>
        <v/>
      </c>
      <c r="H42" s="102" t="str">
        <f t="shared" si="37"/>
        <v/>
      </c>
      <c r="I42" s="102" t="str">
        <f t="shared" si="37"/>
        <v/>
      </c>
      <c r="J42" s="102" t="str">
        <f t="shared" si="37"/>
        <v/>
      </c>
      <c r="K42" s="102" t="str">
        <f t="shared" si="37"/>
        <v/>
      </c>
      <c r="L42" s="102" t="str">
        <f t="shared" si="37"/>
        <v/>
      </c>
      <c r="M42" s="102" t="str">
        <f t="shared" si="37"/>
        <v/>
      </c>
      <c r="N42" s="102" t="str">
        <f t="shared" si="37"/>
        <v/>
      </c>
      <c r="O42" s="102" t="str">
        <f t="shared" si="37"/>
        <v/>
      </c>
      <c r="P42" s="102" t="str">
        <f t="shared" si="37"/>
        <v/>
      </c>
      <c r="Q42" s="102" t="str">
        <f t="shared" si="37"/>
        <v/>
      </c>
      <c r="R42" s="102" t="str">
        <f t="shared" si="37"/>
        <v/>
      </c>
      <c r="S42" s="102" t="str">
        <f t="shared" si="37"/>
        <v/>
      </c>
      <c r="T42" s="102">
        <f t="shared" ref="T42" si="38">+IFERROR((T10/T20)*100,"")</f>
        <v>100</v>
      </c>
      <c r="U42" s="102">
        <f t="shared" si="37"/>
        <v>102.60429919226559</v>
      </c>
      <c r="V42" s="102">
        <f t="shared" si="37"/>
        <v>104.0574810910646</v>
      </c>
      <c r="W42" s="102">
        <f t="shared" si="37"/>
        <v>105.17502398460066</v>
      </c>
      <c r="X42" s="102">
        <f t="shared" si="37"/>
        <v>105.71435411107912</v>
      </c>
      <c r="Y42" s="102">
        <f t="shared" ref="Y42:Z42" si="39">+IFERROR((Y10/Y20)*100,"")</f>
        <v>112.54941692657606</v>
      </c>
      <c r="Z42" s="102">
        <f t="shared" si="39"/>
        <v>112.67644369137579</v>
      </c>
      <c r="AA42" s="102">
        <f t="shared" ref="AA42" si="40">+IFERROR((AA10/AA20)*100,"")</f>
        <v>117.90321972744286</v>
      </c>
    </row>
    <row r="43" spans="1:27" ht="15" customHeight="1" thickTop="1" x14ac:dyDescent="0.45">
      <c r="B43" s="44"/>
      <c r="C43" s="1" t="s">
        <v>22</v>
      </c>
      <c r="D43" s="2"/>
      <c r="E43" s="2"/>
      <c r="F43" s="2"/>
      <c r="G43" s="2"/>
      <c r="H43" s="2"/>
      <c r="I43" s="2"/>
      <c r="J43" s="2"/>
      <c r="K43" s="2"/>
      <c r="L43" s="2"/>
      <c r="M43" s="2"/>
      <c r="N43" s="2"/>
      <c r="O43" s="2"/>
      <c r="P43" s="2"/>
      <c r="Q43" s="2"/>
      <c r="R43" s="2"/>
      <c r="S43" s="2"/>
      <c r="T43" s="2"/>
      <c r="U43" s="2"/>
      <c r="V43" s="2"/>
      <c r="W43" s="2"/>
      <c r="X43" s="2"/>
      <c r="Y43" s="2"/>
      <c r="Z43" s="2"/>
      <c r="AA43" s="2"/>
    </row>
    <row r="46" spans="1:27" ht="15" customHeight="1" x14ac:dyDescent="0.5">
      <c r="B46" s="64"/>
      <c r="C46" s="62" t="s">
        <v>335</v>
      </c>
      <c r="D46" s="64"/>
      <c r="E46" s="64"/>
      <c r="F46" s="64"/>
      <c r="G46" s="64"/>
      <c r="H46" s="64"/>
      <c r="I46" s="64"/>
      <c r="J46" s="64"/>
      <c r="K46" s="64"/>
      <c r="L46" s="64"/>
      <c r="M46" s="64"/>
      <c r="N46" s="64"/>
      <c r="O46" s="64"/>
      <c r="P46" s="64"/>
      <c r="Q46" s="64"/>
      <c r="R46" s="64"/>
      <c r="S46" s="64"/>
      <c r="T46" s="64"/>
      <c r="U46" s="64"/>
      <c r="V46" s="64"/>
      <c r="W46" s="64"/>
      <c r="X46" s="64"/>
      <c r="Y46" s="64"/>
      <c r="Z46" s="64"/>
      <c r="AA46" s="64"/>
    </row>
    <row r="47" spans="1:27" ht="15" customHeight="1" x14ac:dyDescent="0.5">
      <c r="B47" s="64"/>
      <c r="C47" s="62" t="s">
        <v>331</v>
      </c>
      <c r="D47" s="64"/>
      <c r="E47" s="64"/>
      <c r="F47" s="64"/>
      <c r="G47" s="64"/>
      <c r="H47" s="64"/>
      <c r="I47" s="64"/>
      <c r="J47" s="64"/>
      <c r="K47" s="64"/>
      <c r="L47" s="64"/>
      <c r="M47" s="64"/>
      <c r="N47" s="64"/>
      <c r="O47" s="64"/>
      <c r="P47" s="64"/>
      <c r="Q47" s="64"/>
      <c r="R47" s="64"/>
      <c r="S47" s="64"/>
      <c r="T47" s="64"/>
      <c r="U47" s="64"/>
      <c r="V47" s="64"/>
      <c r="W47" s="64"/>
      <c r="X47" s="64"/>
      <c r="Y47" s="64"/>
      <c r="Z47" s="64"/>
      <c r="AA47" s="64"/>
    </row>
    <row r="48" spans="1:27" ht="15" customHeight="1" thickBot="1" x14ac:dyDescent="0.55000000000000004">
      <c r="B48" s="94"/>
      <c r="C48" s="95" t="s">
        <v>445</v>
      </c>
      <c r="D48" s="99">
        <v>1999</v>
      </c>
      <c r="E48" s="99">
        <f t="shared" ref="E48:S48" si="41">+D48+1</f>
        <v>2000</v>
      </c>
      <c r="F48" s="99">
        <f t="shared" si="41"/>
        <v>2001</v>
      </c>
      <c r="G48" s="99">
        <f t="shared" si="41"/>
        <v>2002</v>
      </c>
      <c r="H48" s="99">
        <f t="shared" si="41"/>
        <v>2003</v>
      </c>
      <c r="I48" s="99">
        <f t="shared" si="41"/>
        <v>2004</v>
      </c>
      <c r="J48" s="99">
        <f t="shared" si="41"/>
        <v>2005</v>
      </c>
      <c r="K48" s="99">
        <f t="shared" si="41"/>
        <v>2006</v>
      </c>
      <c r="L48" s="99">
        <f t="shared" si="41"/>
        <v>2007</v>
      </c>
      <c r="M48" s="99">
        <f t="shared" si="41"/>
        <v>2008</v>
      </c>
      <c r="N48" s="99">
        <f t="shared" si="41"/>
        <v>2009</v>
      </c>
      <c r="O48" s="99">
        <f t="shared" si="41"/>
        <v>2010</v>
      </c>
      <c r="P48" s="99">
        <f t="shared" si="41"/>
        <v>2011</v>
      </c>
      <c r="Q48" s="99">
        <f t="shared" si="41"/>
        <v>2012</v>
      </c>
      <c r="R48" s="99">
        <f t="shared" si="41"/>
        <v>2013</v>
      </c>
      <c r="S48" s="99">
        <f t="shared" si="41"/>
        <v>2014</v>
      </c>
      <c r="T48" s="99">
        <f>+S48+1</f>
        <v>2015</v>
      </c>
      <c r="U48" s="99">
        <f>+T48+1</f>
        <v>2016</v>
      </c>
      <c r="V48" s="99">
        <v>2017</v>
      </c>
      <c r="W48" s="99">
        <v>2018</v>
      </c>
      <c r="X48" s="99">
        <v>2019</v>
      </c>
      <c r="Y48" s="99">
        <f>Y5</f>
        <v>2020</v>
      </c>
      <c r="Z48" s="99">
        <f>Z5</f>
        <v>2021</v>
      </c>
      <c r="AA48" s="99">
        <f>AA5</f>
        <v>2022</v>
      </c>
    </row>
    <row r="49" spans="1:27" ht="15" customHeight="1" thickTop="1" x14ac:dyDescent="0.5">
      <c r="A49" s="68"/>
      <c r="B49" s="96" t="s">
        <v>0</v>
      </c>
      <c r="C49" s="96" t="s">
        <v>1</v>
      </c>
      <c r="D49" s="64"/>
      <c r="E49" s="64"/>
      <c r="F49" s="64"/>
      <c r="G49" s="64"/>
      <c r="H49" s="64"/>
      <c r="I49" s="64"/>
      <c r="J49" s="64"/>
      <c r="K49" s="64"/>
      <c r="L49" s="64"/>
      <c r="M49" s="64"/>
      <c r="N49" s="64"/>
      <c r="O49" s="64"/>
      <c r="P49" s="64"/>
      <c r="Q49" s="64"/>
      <c r="R49" s="64"/>
      <c r="S49" s="64"/>
      <c r="T49" s="64"/>
      <c r="U49" s="64"/>
      <c r="V49" s="64"/>
      <c r="W49" s="64"/>
      <c r="X49" s="64"/>
      <c r="Y49" s="64"/>
      <c r="Z49" s="64"/>
      <c r="AA49" s="64"/>
    </row>
    <row r="50" spans="1:27" ht="15" customHeight="1" x14ac:dyDescent="0.45">
      <c r="B50" s="44" t="s">
        <v>43</v>
      </c>
      <c r="C50" s="1" t="s">
        <v>41</v>
      </c>
      <c r="D50" s="3" t="s">
        <v>364</v>
      </c>
      <c r="E50" s="3" t="str">
        <f t="shared" ref="E50:S53" si="42">+IFERROR((E39/D39-1)*100,"")</f>
        <v/>
      </c>
      <c r="F50" s="3" t="str">
        <f t="shared" si="42"/>
        <v/>
      </c>
      <c r="G50" s="3" t="str">
        <f t="shared" si="42"/>
        <v/>
      </c>
      <c r="H50" s="3" t="str">
        <f t="shared" si="42"/>
        <v/>
      </c>
      <c r="I50" s="3" t="str">
        <f t="shared" si="42"/>
        <v/>
      </c>
      <c r="J50" s="3" t="str">
        <f t="shared" si="42"/>
        <v/>
      </c>
      <c r="K50" s="3" t="str">
        <f t="shared" si="42"/>
        <v/>
      </c>
      <c r="L50" s="3" t="str">
        <f t="shared" si="42"/>
        <v/>
      </c>
      <c r="M50" s="3" t="str">
        <f t="shared" si="42"/>
        <v/>
      </c>
      <c r="N50" s="3" t="str">
        <f t="shared" si="42"/>
        <v/>
      </c>
      <c r="O50" s="3" t="str">
        <f t="shared" si="42"/>
        <v/>
      </c>
      <c r="P50" s="3" t="str">
        <f t="shared" si="42"/>
        <v/>
      </c>
      <c r="Q50" s="3" t="str">
        <f t="shared" si="42"/>
        <v/>
      </c>
      <c r="R50" s="3" t="str">
        <f t="shared" si="42"/>
        <v/>
      </c>
      <c r="S50" s="3" t="str">
        <f t="shared" si="42"/>
        <v/>
      </c>
      <c r="T50" s="3" t="str">
        <f t="shared" ref="T50:AA50" si="43">+IFERROR((T39/S39-1)*100,"")</f>
        <v/>
      </c>
      <c r="U50" s="3">
        <f t="shared" si="43"/>
        <v>7.4118085374830001</v>
      </c>
      <c r="V50" s="3">
        <f t="shared" si="43"/>
        <v>0.24213246863364901</v>
      </c>
      <c r="W50" s="3">
        <f t="shared" si="43"/>
        <v>-3.6237979333686443E-2</v>
      </c>
      <c r="X50" s="3">
        <f t="shared" si="43"/>
        <v>0.75311169072764805</v>
      </c>
      <c r="Y50" s="3">
        <f t="shared" si="43"/>
        <v>-0.44967861773895779</v>
      </c>
      <c r="Z50" s="3">
        <f t="shared" si="43"/>
        <v>-1.9340325150754678</v>
      </c>
      <c r="AA50" s="3">
        <f t="shared" si="43"/>
        <v>8.4657223919054161</v>
      </c>
    </row>
    <row r="51" spans="1:27" ht="15" customHeight="1" x14ac:dyDescent="0.45">
      <c r="B51" s="44" t="s">
        <v>46</v>
      </c>
      <c r="C51" s="1" t="s">
        <v>45</v>
      </c>
      <c r="D51" s="3" t="s">
        <v>364</v>
      </c>
      <c r="E51" s="3" t="str">
        <f t="shared" si="42"/>
        <v/>
      </c>
      <c r="F51" s="3" t="str">
        <f t="shared" si="42"/>
        <v/>
      </c>
      <c r="G51" s="3" t="str">
        <f t="shared" si="42"/>
        <v/>
      </c>
      <c r="H51" s="3" t="str">
        <f t="shared" si="42"/>
        <v/>
      </c>
      <c r="I51" s="3" t="str">
        <f t="shared" si="42"/>
        <v/>
      </c>
      <c r="J51" s="3" t="str">
        <f t="shared" si="42"/>
        <v/>
      </c>
      <c r="K51" s="3" t="str">
        <f t="shared" si="42"/>
        <v/>
      </c>
      <c r="L51" s="3" t="str">
        <f t="shared" si="42"/>
        <v/>
      </c>
      <c r="M51" s="3" t="str">
        <f t="shared" si="42"/>
        <v/>
      </c>
      <c r="N51" s="3" t="str">
        <f t="shared" si="42"/>
        <v/>
      </c>
      <c r="O51" s="3" t="str">
        <f t="shared" si="42"/>
        <v/>
      </c>
      <c r="P51" s="3" t="str">
        <f t="shared" si="42"/>
        <v/>
      </c>
      <c r="Q51" s="3" t="str">
        <f t="shared" si="42"/>
        <v/>
      </c>
      <c r="R51" s="3" t="str">
        <f t="shared" si="42"/>
        <v/>
      </c>
      <c r="S51" s="3" t="str">
        <f t="shared" si="42"/>
        <v/>
      </c>
      <c r="T51" s="3" t="str">
        <f t="shared" ref="T51:AA53" si="44">+IFERROR((T40/S40-1)*100,"")</f>
        <v/>
      </c>
      <c r="U51" s="3">
        <f t="shared" si="44"/>
        <v>4.0639024068616081</v>
      </c>
      <c r="V51" s="3">
        <f t="shared" si="44"/>
        <v>-10.016295264009745</v>
      </c>
      <c r="W51" s="3">
        <f t="shared" si="44"/>
        <v>2.94586239158241</v>
      </c>
      <c r="X51" s="3">
        <f t="shared" si="44"/>
        <v>-2.5465074163128487</v>
      </c>
      <c r="Y51" s="3">
        <f t="shared" si="44"/>
        <v>-19.095306653755838</v>
      </c>
      <c r="Z51" s="3">
        <f t="shared" si="44"/>
        <v>6.3450395158663797</v>
      </c>
      <c r="AA51" s="3">
        <f t="shared" si="44"/>
        <v>-16.308670233040612</v>
      </c>
    </row>
    <row r="52" spans="1:27" ht="15" customHeight="1" x14ac:dyDescent="0.45">
      <c r="B52" s="44" t="s">
        <v>44</v>
      </c>
      <c r="C52" s="1" t="s">
        <v>42</v>
      </c>
      <c r="D52" s="3" t="s">
        <v>364</v>
      </c>
      <c r="E52" s="3" t="str">
        <f t="shared" si="42"/>
        <v/>
      </c>
      <c r="F52" s="3" t="str">
        <f t="shared" si="42"/>
        <v/>
      </c>
      <c r="G52" s="3" t="str">
        <f t="shared" si="42"/>
        <v/>
      </c>
      <c r="H52" s="3" t="str">
        <f t="shared" si="42"/>
        <v/>
      </c>
      <c r="I52" s="3" t="str">
        <f t="shared" si="42"/>
        <v/>
      </c>
      <c r="J52" s="3" t="str">
        <f t="shared" si="42"/>
        <v/>
      </c>
      <c r="K52" s="3" t="str">
        <f t="shared" si="42"/>
        <v/>
      </c>
      <c r="L52" s="3" t="str">
        <f t="shared" si="42"/>
        <v/>
      </c>
      <c r="M52" s="3" t="str">
        <f t="shared" si="42"/>
        <v/>
      </c>
      <c r="N52" s="3" t="str">
        <f t="shared" si="42"/>
        <v/>
      </c>
      <c r="O52" s="3" t="str">
        <f t="shared" si="42"/>
        <v/>
      </c>
      <c r="P52" s="3" t="str">
        <f t="shared" si="42"/>
        <v/>
      </c>
      <c r="Q52" s="3" t="str">
        <f t="shared" si="42"/>
        <v/>
      </c>
      <c r="R52" s="3" t="str">
        <f t="shared" si="42"/>
        <v/>
      </c>
      <c r="S52" s="3" t="str">
        <f t="shared" si="42"/>
        <v/>
      </c>
      <c r="T52" s="3" t="str">
        <f t="shared" si="44"/>
        <v/>
      </c>
      <c r="U52" s="3">
        <f t="shared" si="44"/>
        <v>1.1014219218455468</v>
      </c>
      <c r="V52" s="3">
        <f t="shared" si="44"/>
        <v>3.6714560885295233</v>
      </c>
      <c r="W52" s="3">
        <f t="shared" si="44"/>
        <v>1.1637237390866861</v>
      </c>
      <c r="X52" s="3">
        <f t="shared" si="44"/>
        <v>0.87856150720113657</v>
      </c>
      <c r="Y52" s="3">
        <f t="shared" si="44"/>
        <v>12.609632877953514</v>
      </c>
      <c r="Z52" s="3">
        <f t="shared" si="44"/>
        <v>-6.3218950586585443E-3</v>
      </c>
      <c r="AA52" s="3">
        <f t="shared" si="44"/>
        <v>6.378540740982741</v>
      </c>
    </row>
    <row r="53" spans="1:27" s="68" customFormat="1" ht="15" customHeight="1" thickBot="1" x14ac:dyDescent="0.45">
      <c r="B53" s="86" t="s">
        <v>21</v>
      </c>
      <c r="C53" s="86" t="s">
        <v>12</v>
      </c>
      <c r="D53" s="101" t="s">
        <v>364</v>
      </c>
      <c r="E53" s="102" t="str">
        <f t="shared" si="42"/>
        <v/>
      </c>
      <c r="F53" s="102" t="str">
        <f t="shared" si="42"/>
        <v/>
      </c>
      <c r="G53" s="102" t="str">
        <f t="shared" si="42"/>
        <v/>
      </c>
      <c r="H53" s="102" t="str">
        <f t="shared" si="42"/>
        <v/>
      </c>
      <c r="I53" s="102" t="str">
        <f t="shared" si="42"/>
        <v/>
      </c>
      <c r="J53" s="102" t="str">
        <f t="shared" si="42"/>
        <v/>
      </c>
      <c r="K53" s="102" t="str">
        <f t="shared" si="42"/>
        <v/>
      </c>
      <c r="L53" s="102" t="str">
        <f t="shared" si="42"/>
        <v/>
      </c>
      <c r="M53" s="102" t="str">
        <f t="shared" si="42"/>
        <v/>
      </c>
      <c r="N53" s="102" t="str">
        <f t="shared" si="42"/>
        <v/>
      </c>
      <c r="O53" s="102" t="str">
        <f t="shared" si="42"/>
        <v/>
      </c>
      <c r="P53" s="102" t="str">
        <f t="shared" si="42"/>
        <v/>
      </c>
      <c r="Q53" s="102" t="str">
        <f t="shared" si="42"/>
        <v/>
      </c>
      <c r="R53" s="102" t="str">
        <f t="shared" si="42"/>
        <v/>
      </c>
      <c r="S53" s="102" t="str">
        <f t="shared" si="42"/>
        <v/>
      </c>
      <c r="T53" s="102" t="str">
        <f t="shared" si="44"/>
        <v/>
      </c>
      <c r="U53" s="102">
        <f t="shared" si="44"/>
        <v>2.6042991922655911</v>
      </c>
      <c r="V53" s="102">
        <f t="shared" si="44"/>
        <v>1.4162972801714302</v>
      </c>
      <c r="W53" s="102">
        <f t="shared" si="44"/>
        <v>1.0739668900480615</v>
      </c>
      <c r="X53" s="102">
        <f t="shared" si="44"/>
        <v>0.51279296742297031</v>
      </c>
      <c r="Y53" s="102">
        <f t="shared" si="44"/>
        <v>6.4655957773861239</v>
      </c>
      <c r="Z53" s="102">
        <f t="shared" si="44"/>
        <v>0.11286310339804206</v>
      </c>
      <c r="AA53" s="102">
        <f t="shared" si="44"/>
        <v>4.6387477851034697</v>
      </c>
    </row>
    <row r="54" spans="1:27" ht="15" customHeight="1" thickTop="1" x14ac:dyDescent="0.45">
      <c r="B54" s="44"/>
      <c r="C54" s="1" t="s">
        <v>22</v>
      </c>
      <c r="D54" s="2"/>
      <c r="E54" s="2"/>
      <c r="F54" s="2"/>
      <c r="G54" s="2"/>
      <c r="H54" s="2"/>
      <c r="I54" s="2"/>
      <c r="J54" s="2"/>
      <c r="K54" s="2"/>
      <c r="L54" s="2"/>
      <c r="M54" s="2"/>
      <c r="N54" s="2"/>
      <c r="O54" s="2"/>
      <c r="P54" s="2"/>
      <c r="Q54" s="2"/>
      <c r="R54" s="2"/>
      <c r="S54" s="2"/>
      <c r="T54" s="2"/>
      <c r="U54" s="2"/>
      <c r="V54" s="2"/>
      <c r="W54" s="2"/>
      <c r="X54" s="2"/>
      <c r="Y54" s="2"/>
      <c r="Z54" s="2"/>
      <c r="AA54" s="2"/>
    </row>
    <row r="55" spans="1:27" ht="8.25" customHeight="1" thickBot="1" x14ac:dyDescent="0.5">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row>
    <row r="56" spans="1:27" ht="15" customHeight="1" thickTop="1" x14ac:dyDescent="0.45">
      <c r="B56" s="104" t="str">
        <f>Synthèse!$B$57</f>
        <v>Source : Institut National de la Statistique et de la Démographie, Burkina Faso</v>
      </c>
      <c r="C56" s="44"/>
      <c r="D56" s="44"/>
      <c r="E56" s="44"/>
      <c r="F56" s="44"/>
      <c r="G56" s="44"/>
      <c r="H56" s="44"/>
      <c r="I56" s="44"/>
      <c r="J56" s="44"/>
      <c r="K56" s="44"/>
      <c r="L56" s="44"/>
      <c r="M56" s="44"/>
      <c r="N56" s="44"/>
      <c r="O56" s="44"/>
      <c r="P56" s="44"/>
      <c r="Q56" s="44"/>
      <c r="R56" s="44"/>
      <c r="S56" s="44"/>
      <c r="T56" s="44"/>
      <c r="U56" s="44"/>
      <c r="V56" s="44"/>
      <c r="W56" s="44"/>
      <c r="X56" s="104"/>
      <c r="Y56" s="44"/>
      <c r="Z56" s="44"/>
      <c r="AA56" s="44"/>
    </row>
    <row r="57" spans="1:27" ht="15" customHeight="1" thickBot="1" x14ac:dyDescent="0.5">
      <c r="B57" s="201">
        <f>Synthèse!$B$58</f>
        <v>45483</v>
      </c>
      <c r="C57" s="201"/>
      <c r="D57" s="85"/>
      <c r="E57" s="85"/>
      <c r="F57" s="85"/>
      <c r="G57" s="85"/>
      <c r="H57" s="85"/>
      <c r="I57" s="85"/>
      <c r="J57" s="85"/>
      <c r="K57" s="85"/>
      <c r="L57" s="85"/>
      <c r="M57" s="85"/>
      <c r="N57" s="85"/>
      <c r="O57" s="85"/>
      <c r="P57" s="85"/>
      <c r="Q57" s="85"/>
      <c r="R57" s="85"/>
      <c r="S57" s="85"/>
      <c r="T57" s="85"/>
      <c r="U57" s="85"/>
      <c r="V57" s="85"/>
      <c r="W57" s="85"/>
      <c r="X57" s="89"/>
      <c r="Y57" s="85"/>
      <c r="Z57" s="85"/>
      <c r="AA57" s="85"/>
    </row>
  </sheetData>
  <mergeCells count="1">
    <mergeCell ref="B57:C57"/>
  </mergeCells>
  <hyperlinks>
    <hyperlink ref="A1" location="Sommaire!B2" display="Sommaire" xr:uid="{AB5F2492-55E9-40DA-B72B-B5848CCF5F1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AC285"/>
  <sheetViews>
    <sheetView showGridLines="0" zoomScale="90" zoomScaleNormal="90" zoomScaleSheetLayoutView="130" workbookViewId="0">
      <pane xSplit="3" ySplit="2" topLeftCell="J3" activePane="bottomRight" state="frozen"/>
      <selection pane="topRight" activeCell="E1" sqref="E1"/>
      <selection pane="bottomLeft" activeCell="A3" sqref="A3"/>
      <selection pane="bottomRight" activeCell="AC7" sqref="AC7"/>
    </sheetView>
  </sheetViews>
  <sheetFormatPr baseColWidth="10" defaultColWidth="8.71875" defaultRowHeight="15" customHeight="1" x14ac:dyDescent="0.5"/>
  <cols>
    <col min="1" max="1" width="8.71875" style="45"/>
    <col min="2" max="2" width="8.109375" style="45" customWidth="1"/>
    <col min="3" max="3" width="42.27734375" style="45" bestFit="1" customWidth="1"/>
    <col min="4" max="21" width="7.71875" style="45" customWidth="1"/>
    <col min="22" max="24" width="8.27734375" style="45" customWidth="1"/>
    <col min="25" max="27" width="8.27734375" style="52" customWidth="1"/>
    <col min="28" max="29" width="8.27734375" style="180" customWidth="1"/>
    <col min="30" max="16384" width="8.71875" style="45"/>
  </cols>
  <sheetData>
    <row r="1" spans="1:29" ht="15" customHeight="1" x14ac:dyDescent="0.5">
      <c r="A1" s="76" t="s">
        <v>296</v>
      </c>
    </row>
    <row r="2" spans="1:29" ht="8.25" customHeight="1" thickBot="1" x14ac:dyDescent="0.55000000000000004">
      <c r="A2" s="76"/>
      <c r="B2" s="98"/>
      <c r="C2" s="98"/>
      <c r="D2" s="98"/>
      <c r="E2" s="98"/>
      <c r="F2" s="98"/>
      <c r="G2" s="98"/>
      <c r="H2" s="98"/>
      <c r="I2" s="98"/>
      <c r="J2" s="98"/>
      <c r="K2" s="98"/>
      <c r="L2" s="98"/>
      <c r="M2" s="98"/>
      <c r="N2" s="98"/>
      <c r="O2" s="98"/>
      <c r="P2" s="98"/>
      <c r="Q2" s="98"/>
      <c r="R2" s="98"/>
      <c r="S2" s="98"/>
      <c r="T2" s="98"/>
      <c r="U2" s="98"/>
      <c r="V2" s="98"/>
      <c r="W2" s="98"/>
      <c r="X2" s="98"/>
      <c r="Y2" s="105"/>
      <c r="Z2" s="105"/>
      <c r="AA2" s="105"/>
      <c r="AB2" s="184"/>
      <c r="AC2" s="184"/>
    </row>
    <row r="3" spans="1:29" ht="21" customHeight="1" thickTop="1" x14ac:dyDescent="0.5">
      <c r="C3" s="62" t="s">
        <v>336</v>
      </c>
      <c r="D3" s="64"/>
      <c r="E3" s="64"/>
      <c r="F3" s="64"/>
      <c r="G3" s="64"/>
      <c r="H3" s="64"/>
      <c r="I3" s="64"/>
      <c r="J3" s="64"/>
      <c r="K3" s="64"/>
      <c r="L3" s="64"/>
      <c r="M3" s="64"/>
      <c r="N3" s="64"/>
      <c r="O3" s="64"/>
      <c r="P3" s="64"/>
      <c r="Q3" s="64"/>
      <c r="R3" s="64"/>
      <c r="S3" s="64"/>
      <c r="T3" s="64"/>
      <c r="U3" s="64"/>
      <c r="V3" s="64"/>
      <c r="W3" s="64"/>
      <c r="X3" s="64"/>
      <c r="Y3" s="45"/>
      <c r="Z3" s="45"/>
      <c r="AA3" s="45"/>
      <c r="AB3" s="167"/>
      <c r="AC3" s="167"/>
    </row>
    <row r="4" spans="1:29" ht="21" customHeight="1" x14ac:dyDescent="0.5">
      <c r="C4" s="62" t="s">
        <v>337</v>
      </c>
      <c r="D4" s="64"/>
      <c r="E4" s="64"/>
      <c r="F4" s="64"/>
      <c r="G4" s="64"/>
      <c r="H4" s="64"/>
      <c r="I4" s="64"/>
      <c r="J4" s="64"/>
      <c r="K4" s="64"/>
      <c r="L4" s="64"/>
      <c r="M4" s="64"/>
      <c r="N4" s="64"/>
      <c r="O4" s="64"/>
      <c r="P4" s="64"/>
      <c r="Q4" s="64"/>
      <c r="R4" s="64"/>
      <c r="S4" s="64"/>
      <c r="T4" s="64"/>
      <c r="U4" s="64"/>
      <c r="V4" s="64"/>
      <c r="W4" s="64"/>
      <c r="X4" s="64"/>
      <c r="Y4" s="45"/>
      <c r="Z4" s="45"/>
      <c r="AA4" s="45"/>
      <c r="AB4" s="167"/>
      <c r="AC4" s="167"/>
    </row>
    <row r="5" spans="1:29" s="96" customFormat="1" ht="15" customHeight="1" thickBot="1" x14ac:dyDescent="0.5">
      <c r="B5" s="79"/>
      <c r="C5" s="95" t="s">
        <v>440</v>
      </c>
      <c r="D5" s="99">
        <v>1999</v>
      </c>
      <c r="E5" s="99">
        <f t="shared" ref="E5:T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ref="U5:AC5" si="1">+T5+1</f>
        <v>2016</v>
      </c>
      <c r="V5" s="99">
        <f t="shared" si="1"/>
        <v>2017</v>
      </c>
      <c r="W5" s="99">
        <f t="shared" si="1"/>
        <v>2018</v>
      </c>
      <c r="X5" s="99">
        <f t="shared" si="1"/>
        <v>2019</v>
      </c>
      <c r="Y5" s="99">
        <f t="shared" si="1"/>
        <v>2020</v>
      </c>
      <c r="Z5" s="99">
        <f t="shared" si="1"/>
        <v>2021</v>
      </c>
      <c r="AA5" s="99">
        <f t="shared" si="1"/>
        <v>2022</v>
      </c>
      <c r="AB5" s="170">
        <f t="shared" si="1"/>
        <v>2023</v>
      </c>
      <c r="AC5" s="170">
        <f t="shared" si="1"/>
        <v>2024</v>
      </c>
    </row>
    <row r="6" spans="1:29" ht="15" customHeight="1" thickTop="1" x14ac:dyDescent="0.5">
      <c r="B6" s="67" t="s">
        <v>0</v>
      </c>
      <c r="C6" s="67" t="s">
        <v>1</v>
      </c>
      <c r="D6" s="64"/>
      <c r="E6" s="64"/>
      <c r="F6" s="64"/>
      <c r="G6" s="64"/>
      <c r="H6" s="64"/>
      <c r="I6" s="64"/>
      <c r="J6" s="64"/>
      <c r="K6" s="64"/>
      <c r="L6" s="64"/>
      <c r="M6" s="64"/>
      <c r="N6" s="64"/>
      <c r="O6" s="64"/>
      <c r="P6" s="64"/>
      <c r="Q6" s="64"/>
      <c r="R6" s="64"/>
      <c r="S6" s="64"/>
      <c r="T6" s="64"/>
      <c r="U6" s="64"/>
      <c r="V6" s="64"/>
      <c r="W6" s="64"/>
      <c r="X6" s="64"/>
      <c r="Y6" s="45"/>
      <c r="Z6" s="45"/>
      <c r="AA6" s="45"/>
      <c r="AB6" s="167"/>
      <c r="AC6" s="167"/>
    </row>
    <row r="7" spans="1:29" ht="15" customHeight="1" x14ac:dyDescent="0.45">
      <c r="B7" s="44" t="s">
        <v>47</v>
      </c>
      <c r="C7" s="4" t="s">
        <v>48</v>
      </c>
      <c r="D7" s="6">
        <f>SUM(D8,D11:D13)</f>
        <v>568.53392746886084</v>
      </c>
      <c r="E7" s="6">
        <f t="shared" ref="E7:S7" si="2">SUM(E8,E11:E13)</f>
        <v>525.22777974193457</v>
      </c>
      <c r="F7" s="6">
        <f t="shared" si="2"/>
        <v>629.02827448905612</v>
      </c>
      <c r="G7" s="6">
        <f t="shared" si="2"/>
        <v>662.70591342982891</v>
      </c>
      <c r="H7" s="6">
        <f t="shared" si="2"/>
        <v>713.70859403743441</v>
      </c>
      <c r="I7" s="6">
        <f t="shared" si="2"/>
        <v>672.18893012640353</v>
      </c>
      <c r="J7" s="6">
        <f t="shared" si="2"/>
        <v>867.56948642214377</v>
      </c>
      <c r="K7" s="6">
        <f t="shared" si="2"/>
        <v>862.9671940061229</v>
      </c>
      <c r="L7" s="6">
        <f t="shared" si="2"/>
        <v>797.12558202102969</v>
      </c>
      <c r="M7" s="6">
        <f t="shared" si="2"/>
        <v>1151.389949234403</v>
      </c>
      <c r="N7" s="6">
        <f t="shared" si="2"/>
        <v>1031.3627705898873</v>
      </c>
      <c r="O7" s="6">
        <f t="shared" si="2"/>
        <v>1207.6961009042391</v>
      </c>
      <c r="P7" s="6">
        <f t="shared" si="2"/>
        <v>1311.8342055925827</v>
      </c>
      <c r="Q7" s="6">
        <f t="shared" si="2"/>
        <v>1523.4977593785186</v>
      </c>
      <c r="R7" s="6">
        <f t="shared" si="2"/>
        <v>1569.8004661582297</v>
      </c>
      <c r="S7" s="6">
        <f t="shared" si="2"/>
        <v>1631.1898231030789</v>
      </c>
      <c r="T7" s="6">
        <v>1584.193</v>
      </c>
      <c r="U7" s="6">
        <v>1651.431</v>
      </c>
      <c r="V7" s="6">
        <v>1686.2270000000001</v>
      </c>
      <c r="W7" s="6">
        <v>1853.2539999999999</v>
      </c>
      <c r="X7" s="6">
        <v>1711.6</v>
      </c>
      <c r="Y7" s="6">
        <v>1827.7529999999999</v>
      </c>
      <c r="Z7" s="6">
        <v>1888.5889999999999</v>
      </c>
      <c r="AA7" s="6">
        <v>2396.3319999999999</v>
      </c>
      <c r="AB7" s="187">
        <v>2318.7438884773896</v>
      </c>
      <c r="AC7" s="187">
        <v>2935.0814904347617</v>
      </c>
    </row>
    <row r="8" spans="1:29" ht="15" customHeight="1" x14ac:dyDescent="0.45">
      <c r="B8" s="44" t="s">
        <v>49</v>
      </c>
      <c r="C8" s="1" t="s">
        <v>50</v>
      </c>
      <c r="D8" s="3">
        <f>+SUM(D9:D10)</f>
        <v>479.61447847144029</v>
      </c>
      <c r="E8" s="3">
        <f t="shared" ref="E8:S8" si="3">+SUM(E9:E10)</f>
        <v>417.15611654420786</v>
      </c>
      <c r="F8" s="3">
        <f t="shared" si="3"/>
        <v>523.60865774840761</v>
      </c>
      <c r="G8" s="3">
        <f t="shared" si="3"/>
        <v>541.21978700687737</v>
      </c>
      <c r="H8" s="3">
        <f t="shared" si="3"/>
        <v>574.43821829196463</v>
      </c>
      <c r="I8" s="3">
        <f t="shared" si="3"/>
        <v>523.33906467495683</v>
      </c>
      <c r="J8" s="3">
        <f t="shared" si="3"/>
        <v>725.88187764605084</v>
      </c>
      <c r="K8" s="3">
        <f t="shared" si="3"/>
        <v>719.64726681916022</v>
      </c>
      <c r="L8" s="3">
        <f t="shared" si="3"/>
        <v>573.29293771470293</v>
      </c>
      <c r="M8" s="3">
        <f t="shared" si="3"/>
        <v>904.94455165331635</v>
      </c>
      <c r="N8" s="3">
        <f t="shared" si="3"/>
        <v>752.30790689246999</v>
      </c>
      <c r="O8" s="3">
        <f t="shared" si="3"/>
        <v>880.83419094266037</v>
      </c>
      <c r="P8" s="3">
        <f t="shared" si="3"/>
        <v>961.63000432751141</v>
      </c>
      <c r="Q8" s="3">
        <f t="shared" si="3"/>
        <v>1133.5757120110593</v>
      </c>
      <c r="R8" s="3">
        <f t="shared" si="3"/>
        <v>1139.1314880245004</v>
      </c>
      <c r="S8" s="3">
        <f t="shared" si="3"/>
        <v>1162.0554397323008</v>
      </c>
      <c r="T8" s="3">
        <v>1104.6099999999999</v>
      </c>
      <c r="U8" s="3">
        <v>1179.4570000000001</v>
      </c>
      <c r="V8" s="3">
        <v>1227.4559999999999</v>
      </c>
      <c r="W8" s="3">
        <v>1388.923</v>
      </c>
      <c r="X8" s="3">
        <v>1212.9649999999999</v>
      </c>
      <c r="Y8" s="3">
        <v>1364.877</v>
      </c>
      <c r="Z8" s="3">
        <v>1447.473</v>
      </c>
      <c r="AA8" s="3">
        <v>1928.1120000000001</v>
      </c>
      <c r="AB8" s="186">
        <v>1841.3182106541574</v>
      </c>
      <c r="AC8" s="186">
        <v>2508.6133209239856</v>
      </c>
    </row>
    <row r="9" spans="1:29" s="58" customFormat="1" ht="15" customHeight="1" x14ac:dyDescent="0.4">
      <c r="B9" s="57" t="s">
        <v>215</v>
      </c>
      <c r="C9" s="12" t="s">
        <v>216</v>
      </c>
      <c r="D9" s="11">
        <v>463.94033591022151</v>
      </c>
      <c r="E9" s="11">
        <v>402.31988337760481</v>
      </c>
      <c r="F9" s="11">
        <v>503.70461067074768</v>
      </c>
      <c r="G9" s="11">
        <v>523.50718284678169</v>
      </c>
      <c r="H9" s="11">
        <v>546.83442753812074</v>
      </c>
      <c r="I9" s="11">
        <v>491.54571021513061</v>
      </c>
      <c r="J9" s="11">
        <v>691.21475203717046</v>
      </c>
      <c r="K9" s="11">
        <v>680.40647413040892</v>
      </c>
      <c r="L9" s="11">
        <v>546.4532872098863</v>
      </c>
      <c r="M9" s="11">
        <v>890.9039073212806</v>
      </c>
      <c r="N9" s="11">
        <v>733.41499929304086</v>
      </c>
      <c r="O9" s="11">
        <v>859.29994474699163</v>
      </c>
      <c r="P9" s="11">
        <v>937.34267201702028</v>
      </c>
      <c r="Q9" s="11">
        <v>1099.2616626811493</v>
      </c>
      <c r="R9" s="11">
        <v>1107.4339401553984</v>
      </c>
      <c r="S9" s="11">
        <v>1127.6774822132552</v>
      </c>
      <c r="T9" s="11">
        <v>1074.7750000000001</v>
      </c>
      <c r="U9" s="11">
        <v>1138.991</v>
      </c>
      <c r="V9" s="11">
        <v>1149.7439999999999</v>
      </c>
      <c r="W9" s="11">
        <v>1313.23</v>
      </c>
      <c r="X9" s="11">
        <v>1138.221</v>
      </c>
      <c r="Y9" s="11">
        <v>1338.672</v>
      </c>
      <c r="Z9" s="11">
        <v>1423.211</v>
      </c>
      <c r="AA9" s="11">
        <v>1892.135</v>
      </c>
      <c r="AB9" s="189">
        <v>1829.4303574868586</v>
      </c>
      <c r="AC9" s="189">
        <v>2502.4630106319082</v>
      </c>
    </row>
    <row r="10" spans="1:29" s="58" customFormat="1" ht="15" customHeight="1" x14ac:dyDescent="0.4">
      <c r="B10" s="57" t="s">
        <v>217</v>
      </c>
      <c r="C10" s="12" t="s">
        <v>218</v>
      </c>
      <c r="D10" s="11">
        <v>15.674142561218758</v>
      </c>
      <c r="E10" s="11">
        <v>14.83623316660303</v>
      </c>
      <c r="F10" s="11">
        <v>19.904047077659897</v>
      </c>
      <c r="G10" s="11">
        <v>17.712604160095729</v>
      </c>
      <c r="H10" s="11">
        <v>27.603790753843953</v>
      </c>
      <c r="I10" s="11">
        <v>31.793354459826176</v>
      </c>
      <c r="J10" s="11">
        <v>34.667125608880411</v>
      </c>
      <c r="K10" s="11">
        <v>39.240792688751327</v>
      </c>
      <c r="L10" s="11">
        <v>26.839650504816632</v>
      </c>
      <c r="M10" s="11">
        <v>14.04064433203574</v>
      </c>
      <c r="N10" s="11">
        <v>18.892907599429165</v>
      </c>
      <c r="O10" s="11">
        <v>21.534246195668715</v>
      </c>
      <c r="P10" s="11">
        <v>24.287332310491109</v>
      </c>
      <c r="Q10" s="11">
        <v>34.314049329909949</v>
      </c>
      <c r="R10" s="11">
        <v>31.697547869101925</v>
      </c>
      <c r="S10" s="11">
        <v>34.377957519045708</v>
      </c>
      <c r="T10" s="11">
        <v>29.835000000000001</v>
      </c>
      <c r="U10" s="11">
        <v>40.466000000000001</v>
      </c>
      <c r="V10" s="11">
        <v>77.712000000000003</v>
      </c>
      <c r="W10" s="11">
        <v>75.692999999999998</v>
      </c>
      <c r="X10" s="11">
        <v>74.744</v>
      </c>
      <c r="Y10" s="11">
        <v>26.204999999999998</v>
      </c>
      <c r="Z10" s="11">
        <v>24.262</v>
      </c>
      <c r="AA10" s="11">
        <v>35.976999999999997</v>
      </c>
      <c r="AB10" s="189">
        <v>11.887853167298891</v>
      </c>
      <c r="AC10" s="189">
        <v>6.1503102920772506</v>
      </c>
    </row>
    <row r="11" spans="1:29" ht="15" customHeight="1" x14ac:dyDescent="0.45">
      <c r="B11" s="44" t="s">
        <v>51</v>
      </c>
      <c r="C11" s="1" t="s">
        <v>219</v>
      </c>
      <c r="D11" s="3">
        <v>44.16113584607514</v>
      </c>
      <c r="E11" s="3">
        <v>59.868075396823457</v>
      </c>
      <c r="F11" s="3">
        <v>66.261252953927126</v>
      </c>
      <c r="G11" s="3">
        <v>77.949964541836067</v>
      </c>
      <c r="H11" s="3">
        <v>92.964495549628452</v>
      </c>
      <c r="I11" s="3">
        <v>102.42205800155827</v>
      </c>
      <c r="J11" s="3">
        <v>92.599167467389179</v>
      </c>
      <c r="K11" s="3">
        <v>87.092311431141923</v>
      </c>
      <c r="L11" s="3">
        <v>153.46680875919142</v>
      </c>
      <c r="M11" s="3">
        <v>161.46307596722707</v>
      </c>
      <c r="N11" s="3">
        <v>189.78687643585783</v>
      </c>
      <c r="O11" s="3">
        <v>229.53350961360846</v>
      </c>
      <c r="P11" s="3">
        <v>235.7091839437476</v>
      </c>
      <c r="Q11" s="3">
        <v>261.23840583345981</v>
      </c>
      <c r="R11" s="3">
        <v>294.7186884383093</v>
      </c>
      <c r="S11" s="3">
        <v>309.70085175294548</v>
      </c>
      <c r="T11" s="3">
        <v>326.79300000000001</v>
      </c>
      <c r="U11" s="3">
        <v>314.46199999999999</v>
      </c>
      <c r="V11" s="3">
        <v>291.84699999999998</v>
      </c>
      <c r="W11" s="3">
        <v>287.10700000000003</v>
      </c>
      <c r="X11" s="3">
        <v>314.851</v>
      </c>
      <c r="Y11" s="3">
        <v>267.32400000000001</v>
      </c>
      <c r="Z11" s="3">
        <v>209.405</v>
      </c>
      <c r="AA11" s="3">
        <v>235.416</v>
      </c>
      <c r="AB11" s="186">
        <v>257.94145839404626</v>
      </c>
      <c r="AC11" s="186">
        <v>203.28473435387585</v>
      </c>
    </row>
    <row r="12" spans="1:29" ht="15" customHeight="1" x14ac:dyDescent="0.45">
      <c r="B12" s="44" t="s">
        <v>52</v>
      </c>
      <c r="C12" s="1" t="s">
        <v>220</v>
      </c>
      <c r="D12" s="3">
        <v>36.637892658575694</v>
      </c>
      <c r="E12" s="3">
        <v>39.623458830315812</v>
      </c>
      <c r="F12" s="3">
        <v>31.32507973360828</v>
      </c>
      <c r="G12" s="3">
        <v>34.568927594198414</v>
      </c>
      <c r="H12" s="3">
        <v>36.887699972378137</v>
      </c>
      <c r="I12" s="3">
        <v>36.361803092082326</v>
      </c>
      <c r="J12" s="3">
        <v>37.786593440815622</v>
      </c>
      <c r="K12" s="3">
        <v>47.03050886277925</v>
      </c>
      <c r="L12" s="3">
        <v>54.167109066516531</v>
      </c>
      <c r="M12" s="3">
        <v>67.144741249379052</v>
      </c>
      <c r="N12" s="3">
        <v>69.006264899346519</v>
      </c>
      <c r="O12" s="3">
        <v>75.564429881952591</v>
      </c>
      <c r="P12" s="3">
        <v>88.422114531197877</v>
      </c>
      <c r="Q12" s="3">
        <v>103.02866352480657</v>
      </c>
      <c r="R12" s="3">
        <v>110.05587123588283</v>
      </c>
      <c r="S12" s="3">
        <v>132.07494908198561</v>
      </c>
      <c r="T12" s="3">
        <v>124.604</v>
      </c>
      <c r="U12" s="3">
        <v>129.042</v>
      </c>
      <c r="V12" s="3">
        <v>137.52199999999999</v>
      </c>
      <c r="W12" s="3">
        <v>146.506</v>
      </c>
      <c r="X12" s="3">
        <v>151.42599999999999</v>
      </c>
      <c r="Y12" s="3">
        <v>161.517</v>
      </c>
      <c r="Z12" s="3">
        <v>196.654</v>
      </c>
      <c r="AA12" s="3">
        <v>196.12899999999999</v>
      </c>
      <c r="AB12" s="186">
        <v>181.32557745233782</v>
      </c>
      <c r="AC12" s="186">
        <v>176.74071010638767</v>
      </c>
    </row>
    <row r="13" spans="1:29" ht="15" customHeight="1" x14ac:dyDescent="0.45">
      <c r="B13" s="44" t="s">
        <v>53</v>
      </c>
      <c r="C13" s="1" t="s">
        <v>54</v>
      </c>
      <c r="D13" s="3">
        <v>8.1204204927697852</v>
      </c>
      <c r="E13" s="3">
        <v>8.5801289705874595</v>
      </c>
      <c r="F13" s="3">
        <v>7.833284053113081</v>
      </c>
      <c r="G13" s="3">
        <v>8.967234286917094</v>
      </c>
      <c r="H13" s="3">
        <v>9.4181802234631</v>
      </c>
      <c r="I13" s="3">
        <v>10.066004357806053</v>
      </c>
      <c r="J13" s="3">
        <v>11.301847867888117</v>
      </c>
      <c r="K13" s="3">
        <v>9.1971068930414486</v>
      </c>
      <c r="L13" s="3">
        <v>16.198726480618802</v>
      </c>
      <c r="M13" s="3">
        <v>17.837580364480537</v>
      </c>
      <c r="N13" s="3">
        <v>20.261722362212979</v>
      </c>
      <c r="O13" s="3">
        <v>21.763970466017803</v>
      </c>
      <c r="P13" s="3">
        <v>26.072902790125823</v>
      </c>
      <c r="Q13" s="3">
        <v>25.654978009192959</v>
      </c>
      <c r="R13" s="3">
        <v>25.894418459536972</v>
      </c>
      <c r="S13" s="3">
        <v>27.358582535847155</v>
      </c>
      <c r="T13" s="3">
        <v>28.186</v>
      </c>
      <c r="U13" s="3">
        <v>28.47</v>
      </c>
      <c r="V13" s="3">
        <v>29.402000000000001</v>
      </c>
      <c r="W13" s="3">
        <v>30.718</v>
      </c>
      <c r="X13" s="3">
        <v>32.357999999999997</v>
      </c>
      <c r="Y13" s="3">
        <v>34.034999999999997</v>
      </c>
      <c r="Z13" s="3">
        <v>35.057000000000002</v>
      </c>
      <c r="AA13" s="3">
        <v>36.674999999999997</v>
      </c>
      <c r="AB13" s="186">
        <v>38.15864197684845</v>
      </c>
      <c r="AC13" s="186">
        <v>46.442725050512728</v>
      </c>
    </row>
    <row r="14" spans="1:29" ht="15" customHeight="1" x14ac:dyDescent="0.45">
      <c r="B14" s="44" t="s">
        <v>55</v>
      </c>
      <c r="C14" s="4" t="s">
        <v>56</v>
      </c>
      <c r="D14" s="6">
        <f>SUM(D15,D19,D24:D25)</f>
        <v>468.65457191519795</v>
      </c>
      <c r="E14" s="6">
        <f t="shared" ref="E14:S14" si="4">SUM(E15,E19,E24:E25)</f>
        <v>461.07052420556869</v>
      </c>
      <c r="F14" s="6">
        <f t="shared" si="4"/>
        <v>482.25332774840422</v>
      </c>
      <c r="G14" s="6">
        <f t="shared" si="4"/>
        <v>518.50137858710559</v>
      </c>
      <c r="H14" s="6">
        <f t="shared" si="4"/>
        <v>621.9993128535117</v>
      </c>
      <c r="I14" s="6">
        <f t="shared" si="4"/>
        <v>651.42472367503899</v>
      </c>
      <c r="J14" s="6">
        <f t="shared" si="4"/>
        <v>653.51738091891559</v>
      </c>
      <c r="K14" s="6">
        <f t="shared" si="4"/>
        <v>701.3424640946314</v>
      </c>
      <c r="L14" s="6">
        <f t="shared" si="4"/>
        <v>822.99798762642968</v>
      </c>
      <c r="M14" s="6">
        <f t="shared" si="4"/>
        <v>866.16497348816733</v>
      </c>
      <c r="N14" s="6">
        <f t="shared" si="4"/>
        <v>1020.29719803718</v>
      </c>
      <c r="O14" s="6">
        <f t="shared" si="4"/>
        <v>1303.3460918316039</v>
      </c>
      <c r="P14" s="6">
        <f t="shared" si="4"/>
        <v>1615.1831299809883</v>
      </c>
      <c r="Q14" s="6">
        <f t="shared" si="4"/>
        <v>1723.0418932708449</v>
      </c>
      <c r="R14" s="6">
        <f t="shared" si="4"/>
        <v>1599.9904234617384</v>
      </c>
      <c r="S14" s="6">
        <f t="shared" si="4"/>
        <v>1716.2657506533192</v>
      </c>
      <c r="T14" s="6">
        <v>1704.154</v>
      </c>
      <c r="U14" s="6">
        <v>1892.27</v>
      </c>
      <c r="V14" s="6">
        <v>2059.3119999999999</v>
      </c>
      <c r="W14" s="6">
        <v>2258.5450000000001</v>
      </c>
      <c r="X14" s="6">
        <v>2576.3359999999998</v>
      </c>
      <c r="Y14" s="6">
        <v>3006.5549999999998</v>
      </c>
      <c r="Z14" s="6">
        <v>3116.3649999999998</v>
      </c>
      <c r="AA14" s="6">
        <v>3025.2460000000001</v>
      </c>
      <c r="AB14" s="187">
        <v>3141.9046559347366</v>
      </c>
      <c r="AC14" s="187">
        <v>3717.7505366129358</v>
      </c>
    </row>
    <row r="15" spans="1:29" s="58" customFormat="1" ht="15" customHeight="1" x14ac:dyDescent="0.4">
      <c r="B15" s="59" t="s">
        <v>57</v>
      </c>
      <c r="C15" s="12" t="s">
        <v>58</v>
      </c>
      <c r="D15" s="11">
        <v>36.465276290961832</v>
      </c>
      <c r="E15" s="11">
        <v>38.524548384345934</v>
      </c>
      <c r="F15" s="11">
        <v>41.860057544394898</v>
      </c>
      <c r="G15" s="11">
        <v>51.048010501682384</v>
      </c>
      <c r="H15" s="11">
        <v>75.175081068917223</v>
      </c>
      <c r="I15" s="11">
        <v>81.900659540290775</v>
      </c>
      <c r="J15" s="11">
        <v>83.32201332266439</v>
      </c>
      <c r="K15" s="11">
        <v>54.890037039052416</v>
      </c>
      <c r="L15" s="11">
        <v>102.87702714156603</v>
      </c>
      <c r="M15" s="11">
        <v>94.116389048700242</v>
      </c>
      <c r="N15" s="11">
        <v>184.62277768735589</v>
      </c>
      <c r="O15" s="11">
        <v>402.16716154339065</v>
      </c>
      <c r="P15" s="11">
        <v>619.41434447357938</v>
      </c>
      <c r="Q15" s="11">
        <v>737.90165566373537</v>
      </c>
      <c r="R15" s="11">
        <v>592.74888318296962</v>
      </c>
      <c r="S15" s="11">
        <v>627.87311689587716</v>
      </c>
      <c r="T15" s="11">
        <v>598.02200000000005</v>
      </c>
      <c r="U15" s="11">
        <v>698.85900000000004</v>
      </c>
      <c r="V15" s="11">
        <v>865.22299999999996</v>
      </c>
      <c r="W15" s="11">
        <v>964.84199999999998</v>
      </c>
      <c r="X15" s="11">
        <v>1229.549</v>
      </c>
      <c r="Y15" s="11">
        <v>1602.963</v>
      </c>
      <c r="Z15" s="11">
        <v>1609.2560000000001</v>
      </c>
      <c r="AA15" s="11">
        <v>1463.3309999999999</v>
      </c>
      <c r="AB15" s="189">
        <v>1494.4970740961899</v>
      </c>
      <c r="AC15" s="189">
        <v>1983.9067579164828</v>
      </c>
    </row>
    <row r="16" spans="1:29" s="58" customFormat="1" ht="15" customHeight="1" x14ac:dyDescent="0.4">
      <c r="B16" s="57" t="s">
        <v>221</v>
      </c>
      <c r="C16" s="12" t="s">
        <v>222</v>
      </c>
      <c r="D16" s="11"/>
      <c r="E16" s="11"/>
      <c r="F16" s="11"/>
      <c r="G16" s="11"/>
      <c r="H16" s="11"/>
      <c r="I16" s="11"/>
      <c r="J16" s="11"/>
      <c r="K16" s="11"/>
      <c r="L16" s="11"/>
      <c r="M16" s="11"/>
      <c r="N16" s="11"/>
      <c r="O16" s="11"/>
      <c r="P16" s="11"/>
      <c r="Q16" s="11"/>
      <c r="R16" s="11"/>
      <c r="S16" s="11"/>
      <c r="T16" s="11">
        <v>567.17499999999995</v>
      </c>
      <c r="U16" s="11">
        <v>651.91999999999996</v>
      </c>
      <c r="V16" s="11">
        <v>758.95600000000002</v>
      </c>
      <c r="W16" s="11">
        <v>831.95299999999997</v>
      </c>
      <c r="X16" s="11">
        <v>1099.566</v>
      </c>
      <c r="Y16" s="11">
        <v>1495.146</v>
      </c>
      <c r="Z16" s="11">
        <v>1474.0519999999999</v>
      </c>
      <c r="AA16" s="11">
        <v>1345.9</v>
      </c>
      <c r="AB16" s="189"/>
      <c r="AC16" s="189"/>
    </row>
    <row r="17" spans="2:29" s="58" customFormat="1" ht="15" customHeight="1" x14ac:dyDescent="0.4">
      <c r="B17" s="57" t="s">
        <v>223</v>
      </c>
      <c r="C17" s="12" t="s">
        <v>224</v>
      </c>
      <c r="D17" s="11"/>
      <c r="E17" s="11"/>
      <c r="F17" s="11"/>
      <c r="G17" s="11"/>
      <c r="H17" s="11"/>
      <c r="I17" s="11"/>
      <c r="J17" s="11"/>
      <c r="K17" s="11"/>
      <c r="L17" s="11"/>
      <c r="M17" s="11"/>
      <c r="N17" s="11"/>
      <c r="O17" s="11"/>
      <c r="P17" s="11"/>
      <c r="Q17" s="11"/>
      <c r="R17" s="11"/>
      <c r="S17" s="11"/>
      <c r="T17" s="11">
        <v>24.355</v>
      </c>
      <c r="U17" s="11">
        <v>39.093000000000004</v>
      </c>
      <c r="V17" s="11">
        <v>79.778999999999996</v>
      </c>
      <c r="W17" s="11">
        <v>74.917000000000002</v>
      </c>
      <c r="X17" s="11">
        <v>77.572000000000003</v>
      </c>
      <c r="Y17" s="11">
        <v>57.393999999999998</v>
      </c>
      <c r="Z17" s="11">
        <v>67.262</v>
      </c>
      <c r="AA17" s="11">
        <v>35.786000000000001</v>
      </c>
      <c r="AB17" s="189"/>
      <c r="AC17" s="189"/>
    </row>
    <row r="18" spans="2:29" s="58" customFormat="1" ht="15" customHeight="1" x14ac:dyDescent="0.4">
      <c r="B18" s="57" t="s">
        <v>225</v>
      </c>
      <c r="C18" s="12" t="s">
        <v>226</v>
      </c>
      <c r="D18" s="11"/>
      <c r="E18" s="11"/>
      <c r="F18" s="11"/>
      <c r="G18" s="11"/>
      <c r="H18" s="11"/>
      <c r="I18" s="11"/>
      <c r="J18" s="11"/>
      <c r="K18" s="11"/>
      <c r="L18" s="11"/>
      <c r="M18" s="11"/>
      <c r="N18" s="11"/>
      <c r="O18" s="11"/>
      <c r="P18" s="11"/>
      <c r="Q18" s="11"/>
      <c r="R18" s="11"/>
      <c r="S18" s="11"/>
      <c r="T18" s="11">
        <v>6.492</v>
      </c>
      <c r="U18" s="11">
        <v>7.8460000000000001</v>
      </c>
      <c r="V18" s="11">
        <v>26.488</v>
      </c>
      <c r="W18" s="11">
        <v>57.972000000000001</v>
      </c>
      <c r="X18" s="11">
        <v>52.411000000000001</v>
      </c>
      <c r="Y18" s="11">
        <v>50.423000000000002</v>
      </c>
      <c r="Z18" s="11">
        <v>67.941999999999993</v>
      </c>
      <c r="AA18" s="11">
        <v>81.644999999999996</v>
      </c>
      <c r="AB18" s="189"/>
      <c r="AC18" s="189"/>
    </row>
    <row r="19" spans="2:29" ht="15" customHeight="1" x14ac:dyDescent="0.45">
      <c r="B19" s="44" t="s">
        <v>59</v>
      </c>
      <c r="C19" s="1" t="s">
        <v>227</v>
      </c>
      <c r="D19" s="3">
        <f>SUM(D20:D23)</f>
        <v>337.68271659607308</v>
      </c>
      <c r="E19" s="3">
        <f t="shared" ref="E19:S19" si="5">SUM(E20:E23)</f>
        <v>323.74885816092058</v>
      </c>
      <c r="F19" s="3">
        <f t="shared" si="5"/>
        <v>349.11919238244076</v>
      </c>
      <c r="G19" s="3">
        <f t="shared" si="5"/>
        <v>373.19126921436396</v>
      </c>
      <c r="H19" s="3">
        <f t="shared" si="5"/>
        <v>428.53202309274837</v>
      </c>
      <c r="I19" s="3">
        <f t="shared" si="5"/>
        <v>435.27353497128638</v>
      </c>
      <c r="J19" s="3">
        <f t="shared" si="5"/>
        <v>432.33619203160083</v>
      </c>
      <c r="K19" s="3">
        <f t="shared" si="5"/>
        <v>480.37971701436817</v>
      </c>
      <c r="L19" s="3">
        <f t="shared" si="5"/>
        <v>523.31662319545171</v>
      </c>
      <c r="M19" s="3">
        <f t="shared" si="5"/>
        <v>548.5481227521974</v>
      </c>
      <c r="N19" s="3">
        <f t="shared" si="5"/>
        <v>602.15370662538498</v>
      </c>
      <c r="O19" s="3">
        <f t="shared" si="5"/>
        <v>607.26430264869123</v>
      </c>
      <c r="P19" s="3">
        <f t="shared" si="5"/>
        <v>661.05954550630611</v>
      </c>
      <c r="Q19" s="3">
        <f t="shared" si="5"/>
        <v>663.26451241067321</v>
      </c>
      <c r="R19" s="3">
        <f t="shared" si="5"/>
        <v>675.28655519108702</v>
      </c>
      <c r="S19" s="3">
        <f t="shared" si="5"/>
        <v>757.01885322048338</v>
      </c>
      <c r="T19" s="3">
        <v>815.67399999999998</v>
      </c>
      <c r="U19" s="3">
        <v>845.72299999999996</v>
      </c>
      <c r="V19" s="3">
        <v>840.37699999999995</v>
      </c>
      <c r="W19" s="3">
        <v>928.96299999999997</v>
      </c>
      <c r="X19" s="3">
        <v>977.95100000000002</v>
      </c>
      <c r="Y19" s="3">
        <v>1023.422</v>
      </c>
      <c r="Z19" s="3">
        <v>1071.704</v>
      </c>
      <c r="AA19" s="3">
        <v>1187.4860000000001</v>
      </c>
      <c r="AB19" s="186">
        <v>1211.1033816326658</v>
      </c>
      <c r="AC19" s="186">
        <v>1331.8503653451014</v>
      </c>
    </row>
    <row r="20" spans="2:29" s="58" customFormat="1" ht="15" customHeight="1" x14ac:dyDescent="0.4">
      <c r="B20" s="57" t="s">
        <v>228</v>
      </c>
      <c r="C20" s="12" t="s">
        <v>60</v>
      </c>
      <c r="D20" s="11">
        <v>189.97092669139982</v>
      </c>
      <c r="E20" s="11">
        <v>180.22771733114485</v>
      </c>
      <c r="F20" s="11">
        <v>206.75273125785571</v>
      </c>
      <c r="G20" s="11">
        <v>204.17939092341385</v>
      </c>
      <c r="H20" s="11">
        <v>264.16505011810494</v>
      </c>
      <c r="I20" s="11">
        <v>258.05276498382227</v>
      </c>
      <c r="J20" s="11">
        <v>250.08907246269933</v>
      </c>
      <c r="K20" s="11">
        <v>281.9446497994129</v>
      </c>
      <c r="L20" s="11">
        <v>303.64263360029872</v>
      </c>
      <c r="M20" s="11">
        <v>347.89579266451597</v>
      </c>
      <c r="N20" s="11">
        <v>381.30256855575954</v>
      </c>
      <c r="O20" s="11">
        <v>396.39413850690795</v>
      </c>
      <c r="P20" s="11">
        <v>435.38830929496908</v>
      </c>
      <c r="Q20" s="11">
        <v>439.94643694655383</v>
      </c>
      <c r="R20" s="11">
        <v>436.99380134112738</v>
      </c>
      <c r="S20" s="11">
        <v>499.18050583624995</v>
      </c>
      <c r="T20" s="11">
        <v>537.98800000000006</v>
      </c>
      <c r="U20" s="11">
        <v>557.06299999999999</v>
      </c>
      <c r="V20" s="11">
        <v>535.11599999999999</v>
      </c>
      <c r="W20" s="11">
        <v>611.51</v>
      </c>
      <c r="X20" s="11">
        <v>672.09199999999998</v>
      </c>
      <c r="Y20" s="11">
        <v>731.35500000000002</v>
      </c>
      <c r="Z20" s="11">
        <v>754.24</v>
      </c>
      <c r="AA20" s="11">
        <v>854.40300000000002</v>
      </c>
      <c r="AB20" s="189">
        <v>861.65773018863615</v>
      </c>
      <c r="AC20" s="189">
        <v>1001.2417592244093</v>
      </c>
    </row>
    <row r="21" spans="2:29" s="58" customFormat="1" ht="15" customHeight="1" x14ac:dyDescent="0.4">
      <c r="B21" s="57" t="s">
        <v>229</v>
      </c>
      <c r="C21" s="12" t="s">
        <v>230</v>
      </c>
      <c r="D21" s="11">
        <v>57.405129327556445</v>
      </c>
      <c r="E21" s="11">
        <v>57.314368300904412</v>
      </c>
      <c r="F21" s="11">
        <v>63.336607604345318</v>
      </c>
      <c r="G21" s="11">
        <v>67.420963369885698</v>
      </c>
      <c r="H21" s="11">
        <v>60.325036547282977</v>
      </c>
      <c r="I21" s="11">
        <v>66.458579618159035</v>
      </c>
      <c r="J21" s="11">
        <v>68.38689504929502</v>
      </c>
      <c r="K21" s="11">
        <v>74.538048979316812</v>
      </c>
      <c r="L21" s="11">
        <v>82.284259348953015</v>
      </c>
      <c r="M21" s="11">
        <v>75.510470665721584</v>
      </c>
      <c r="N21" s="11">
        <v>78.791761666411162</v>
      </c>
      <c r="O21" s="11">
        <v>61.854052759003622</v>
      </c>
      <c r="P21" s="11">
        <v>65.165385611211548</v>
      </c>
      <c r="Q21" s="11">
        <v>65.216574199302755</v>
      </c>
      <c r="R21" s="11">
        <v>65.185754726921317</v>
      </c>
      <c r="S21" s="11">
        <v>68.034843536595474</v>
      </c>
      <c r="T21" s="11">
        <v>71.933999999999997</v>
      </c>
      <c r="U21" s="11">
        <v>73.677000000000007</v>
      </c>
      <c r="V21" s="11">
        <v>101.38500000000001</v>
      </c>
      <c r="W21" s="11">
        <v>103.258</v>
      </c>
      <c r="X21" s="11">
        <v>103.328</v>
      </c>
      <c r="Y21" s="11">
        <v>106.776</v>
      </c>
      <c r="Z21" s="11">
        <v>108.395</v>
      </c>
      <c r="AA21" s="11">
        <v>110.658</v>
      </c>
      <c r="AB21" s="189">
        <v>111.90346397269116</v>
      </c>
      <c r="AC21" s="189">
        <v>110.12243490867448</v>
      </c>
    </row>
    <row r="22" spans="2:29" s="58" customFormat="1" ht="15" customHeight="1" x14ac:dyDescent="0.4">
      <c r="B22" s="57" t="s">
        <v>231</v>
      </c>
      <c r="C22" s="12" t="s">
        <v>232</v>
      </c>
      <c r="D22" s="11">
        <v>1.524355451772065</v>
      </c>
      <c r="E22" s="11">
        <v>2.2659561853232573</v>
      </c>
      <c r="F22" s="11">
        <v>2.0201676868815452</v>
      </c>
      <c r="G22" s="11">
        <v>2.1710327107665695</v>
      </c>
      <c r="H22" s="11">
        <v>7.2220339004608824</v>
      </c>
      <c r="I22" s="11">
        <v>7.8282002724958026</v>
      </c>
      <c r="J22" s="11">
        <v>9.517636875274242</v>
      </c>
      <c r="K22" s="11">
        <v>13.430563799440144</v>
      </c>
      <c r="L22" s="11">
        <v>14.718878041218936</v>
      </c>
      <c r="M22" s="11">
        <v>14.645705884486432</v>
      </c>
      <c r="N22" s="11">
        <v>15.048233236052354</v>
      </c>
      <c r="O22" s="11">
        <v>16.586736375626018</v>
      </c>
      <c r="P22" s="11">
        <v>19.27813906415966</v>
      </c>
      <c r="Q22" s="11">
        <v>12.084977729841754</v>
      </c>
      <c r="R22" s="11">
        <v>20.354299339327852</v>
      </c>
      <c r="S22" s="11">
        <v>16.505692152249296</v>
      </c>
      <c r="T22" s="11">
        <v>24.741</v>
      </c>
      <c r="U22" s="11">
        <v>35.131999999999998</v>
      </c>
      <c r="V22" s="11">
        <v>45.256999999999998</v>
      </c>
      <c r="W22" s="11">
        <v>41.213000000000001</v>
      </c>
      <c r="X22" s="11">
        <v>28.065000000000001</v>
      </c>
      <c r="Y22" s="11">
        <v>31.591999999999999</v>
      </c>
      <c r="Z22" s="11">
        <v>27.236000000000001</v>
      </c>
      <c r="AA22" s="11">
        <v>28.992000000000001</v>
      </c>
      <c r="AB22" s="189">
        <v>26.831036555534286</v>
      </c>
      <c r="AC22" s="189">
        <v>20.431489765383187</v>
      </c>
    </row>
    <row r="23" spans="2:29" s="58" customFormat="1" ht="15" customHeight="1" x14ac:dyDescent="0.4">
      <c r="B23" s="57" t="s">
        <v>233</v>
      </c>
      <c r="C23" s="12" t="s">
        <v>234</v>
      </c>
      <c r="D23" s="11">
        <v>88.782305125344749</v>
      </c>
      <c r="E23" s="11">
        <v>83.940816343548022</v>
      </c>
      <c r="F23" s="11">
        <v>77.009685833358162</v>
      </c>
      <c r="G23" s="11">
        <v>99.419882210297857</v>
      </c>
      <c r="H23" s="11">
        <v>96.819902526899554</v>
      </c>
      <c r="I23" s="11">
        <v>102.93399009680931</v>
      </c>
      <c r="J23" s="11">
        <v>104.34258764433224</v>
      </c>
      <c r="K23" s="11">
        <v>110.46645443619826</v>
      </c>
      <c r="L23" s="11">
        <v>122.670852204981</v>
      </c>
      <c r="M23" s="11">
        <v>110.49615353747342</v>
      </c>
      <c r="N23" s="11">
        <v>127.01114316716189</v>
      </c>
      <c r="O23" s="11">
        <v>132.42937500715362</v>
      </c>
      <c r="P23" s="11">
        <v>141.22771153596577</v>
      </c>
      <c r="Q23" s="11">
        <v>146.01652353497497</v>
      </c>
      <c r="R23" s="11">
        <v>152.7526997837104</v>
      </c>
      <c r="S23" s="11">
        <v>173.29781169538882</v>
      </c>
      <c r="T23" s="11">
        <v>181.011</v>
      </c>
      <c r="U23" s="11">
        <v>179.851</v>
      </c>
      <c r="V23" s="11">
        <v>158.619</v>
      </c>
      <c r="W23" s="11">
        <v>172.982</v>
      </c>
      <c r="X23" s="11">
        <v>174.46600000000001</v>
      </c>
      <c r="Y23" s="11">
        <v>153.69900000000001</v>
      </c>
      <c r="Z23" s="11">
        <v>181.833</v>
      </c>
      <c r="AA23" s="11">
        <v>193.43299999999999</v>
      </c>
      <c r="AB23" s="189">
        <v>210.71115091580432</v>
      </c>
      <c r="AC23" s="189">
        <v>200.05468144663416</v>
      </c>
    </row>
    <row r="24" spans="2:29" ht="15" customHeight="1" x14ac:dyDescent="0.45">
      <c r="B24" s="44" t="s">
        <v>61</v>
      </c>
      <c r="C24" s="1" t="s">
        <v>62</v>
      </c>
      <c r="D24" s="3">
        <v>18.197538946577609</v>
      </c>
      <c r="E24" s="3">
        <v>18.67569001696566</v>
      </c>
      <c r="F24" s="3">
        <v>19.76962188215871</v>
      </c>
      <c r="G24" s="3">
        <v>20.810703794921107</v>
      </c>
      <c r="H24" s="3">
        <v>25.378202628899068</v>
      </c>
      <c r="I24" s="3">
        <v>26.149143683478762</v>
      </c>
      <c r="J24" s="3">
        <v>28.189622320658419</v>
      </c>
      <c r="K24" s="3">
        <v>31.565704853336761</v>
      </c>
      <c r="L24" s="3">
        <v>36.913787135774079</v>
      </c>
      <c r="M24" s="3">
        <v>40.739515988642772</v>
      </c>
      <c r="N24" s="3">
        <v>45.102342274071447</v>
      </c>
      <c r="O24" s="3">
        <v>46.193296229927974</v>
      </c>
      <c r="P24" s="3">
        <v>45.08349781870912</v>
      </c>
      <c r="Q24" s="3">
        <v>38.217374293132139</v>
      </c>
      <c r="R24" s="3">
        <v>38.541506518337599</v>
      </c>
      <c r="S24" s="3">
        <v>41.857360477183391</v>
      </c>
      <c r="T24" s="3">
        <v>56.585999999999999</v>
      </c>
      <c r="U24" s="3">
        <v>72.061000000000007</v>
      </c>
      <c r="V24" s="3">
        <v>65.962999999999994</v>
      </c>
      <c r="W24" s="3">
        <v>75.363</v>
      </c>
      <c r="X24" s="3">
        <v>74.08</v>
      </c>
      <c r="Y24" s="3">
        <v>91.551000000000002</v>
      </c>
      <c r="Z24" s="3">
        <v>90.727999999999994</v>
      </c>
      <c r="AA24" s="3">
        <v>62.963000000000001</v>
      </c>
      <c r="AB24" s="186">
        <v>58.80753497177421</v>
      </c>
      <c r="AC24" s="186">
        <v>60.048868778125851</v>
      </c>
    </row>
    <row r="25" spans="2:29" ht="15" customHeight="1" x14ac:dyDescent="0.45">
      <c r="B25" s="44" t="s">
        <v>63</v>
      </c>
      <c r="C25" s="1" t="s">
        <v>64</v>
      </c>
      <c r="D25" s="3">
        <v>76.309040081585493</v>
      </c>
      <c r="E25" s="3">
        <v>80.121427643336531</v>
      </c>
      <c r="F25" s="3">
        <v>71.50445593940978</v>
      </c>
      <c r="G25" s="3">
        <v>73.451395076138127</v>
      </c>
      <c r="H25" s="3">
        <v>92.914006062947024</v>
      </c>
      <c r="I25" s="3">
        <v>108.10138547998307</v>
      </c>
      <c r="J25" s="3">
        <v>109.669553243992</v>
      </c>
      <c r="K25" s="3">
        <v>134.50700518787406</v>
      </c>
      <c r="L25" s="3">
        <v>159.8905501536378</v>
      </c>
      <c r="M25" s="3">
        <v>182.76094569862687</v>
      </c>
      <c r="N25" s="3">
        <v>188.41837145036766</v>
      </c>
      <c r="O25" s="3">
        <v>247.72133140959403</v>
      </c>
      <c r="P25" s="3">
        <v>289.62574218239376</v>
      </c>
      <c r="Q25" s="3">
        <v>283.65835090330404</v>
      </c>
      <c r="R25" s="3">
        <v>293.41347856934414</v>
      </c>
      <c r="S25" s="3">
        <v>289.51642005977538</v>
      </c>
      <c r="T25" s="3">
        <v>233.87200000000001</v>
      </c>
      <c r="U25" s="3">
        <v>275.62700000000001</v>
      </c>
      <c r="V25" s="3">
        <v>287.74900000000002</v>
      </c>
      <c r="W25" s="3">
        <v>289.37700000000001</v>
      </c>
      <c r="X25" s="3">
        <v>294.75599999999997</v>
      </c>
      <c r="Y25" s="3">
        <v>288.61900000000003</v>
      </c>
      <c r="Z25" s="3">
        <v>344.67700000000002</v>
      </c>
      <c r="AA25" s="3">
        <v>311.46600000000001</v>
      </c>
      <c r="AB25" s="186">
        <v>377.4966652341065</v>
      </c>
      <c r="AC25" s="186">
        <v>341.94454457322604</v>
      </c>
    </row>
    <row r="26" spans="2:29" ht="15" customHeight="1" x14ac:dyDescent="0.45">
      <c r="B26" s="44" t="s">
        <v>65</v>
      </c>
      <c r="C26" s="4" t="s">
        <v>66</v>
      </c>
      <c r="D26" s="6">
        <f>SUM(D27:D34)</f>
        <v>916.90640140343953</v>
      </c>
      <c r="E26" s="6">
        <f t="shared" ref="E26:S26" si="6">SUM(E27:E34)</f>
        <v>1006.5016739203718</v>
      </c>
      <c r="F26" s="6">
        <f t="shared" si="6"/>
        <v>1084.033372181236</v>
      </c>
      <c r="G26" s="6">
        <f t="shared" si="6"/>
        <v>1170.9892327921868</v>
      </c>
      <c r="H26" s="6">
        <f t="shared" si="6"/>
        <v>1234.7704759699238</v>
      </c>
      <c r="I26" s="6">
        <f t="shared" si="6"/>
        <v>1336.1775302934439</v>
      </c>
      <c r="J26" s="6">
        <f t="shared" si="6"/>
        <v>1443.7224724344105</v>
      </c>
      <c r="K26" s="6">
        <f t="shared" si="6"/>
        <v>1612.3921624332602</v>
      </c>
      <c r="L26" s="6">
        <f t="shared" si="6"/>
        <v>1758.4964424628004</v>
      </c>
      <c r="M26" s="6">
        <f t="shared" si="6"/>
        <v>1899.7423975718775</v>
      </c>
      <c r="N26" s="6">
        <f t="shared" si="6"/>
        <v>2039.6152464202198</v>
      </c>
      <c r="O26" s="6">
        <f t="shared" si="6"/>
        <v>2106.955248947123</v>
      </c>
      <c r="P26" s="6">
        <f t="shared" si="6"/>
        <v>2309.1573655625125</v>
      </c>
      <c r="Q26" s="6">
        <f t="shared" si="6"/>
        <v>2585.6886916325238</v>
      </c>
      <c r="R26" s="6">
        <f t="shared" si="6"/>
        <v>2759.5688410724651</v>
      </c>
      <c r="S26" s="6">
        <f t="shared" si="6"/>
        <v>2925.6179580050257</v>
      </c>
      <c r="T26" s="6">
        <v>3081.982</v>
      </c>
      <c r="U26" s="6">
        <v>3331.4870000000001</v>
      </c>
      <c r="V26" s="6">
        <v>3601.549</v>
      </c>
      <c r="W26" s="6">
        <v>3843.83</v>
      </c>
      <c r="X26" s="6">
        <v>4256.9189999999999</v>
      </c>
      <c r="Y26" s="6">
        <v>4586.268</v>
      </c>
      <c r="Z26" s="6">
        <v>4954.5150000000003</v>
      </c>
      <c r="AA26" s="6">
        <v>5415.3059999999996</v>
      </c>
      <c r="AB26" s="187">
        <v>5804.0495016203595</v>
      </c>
      <c r="AC26" s="187">
        <v>6162.0785682791675</v>
      </c>
    </row>
    <row r="27" spans="2:29" ht="15" customHeight="1" x14ac:dyDescent="0.45">
      <c r="B27" s="44" t="s">
        <v>67</v>
      </c>
      <c r="C27" s="1" t="s">
        <v>68</v>
      </c>
      <c r="D27" s="3">
        <v>179.29951880662961</v>
      </c>
      <c r="E27" s="3">
        <v>195.57090598627113</v>
      </c>
      <c r="F27" s="3">
        <v>203.00527283664803</v>
      </c>
      <c r="G27" s="3">
        <v>229.10822466874598</v>
      </c>
      <c r="H27" s="3">
        <v>234.43324054513567</v>
      </c>
      <c r="I27" s="3">
        <v>275.6146559353212</v>
      </c>
      <c r="J27" s="3">
        <v>304.55531572837924</v>
      </c>
      <c r="K27" s="3">
        <v>360.96976333677679</v>
      </c>
      <c r="L27" s="3">
        <v>392.71662301309698</v>
      </c>
      <c r="M27" s="3">
        <v>462.65760889638466</v>
      </c>
      <c r="N27" s="3">
        <v>480.54833044809942</v>
      </c>
      <c r="O27" s="3">
        <v>480.8843274641186</v>
      </c>
      <c r="P27" s="3">
        <v>554.44868483885239</v>
      </c>
      <c r="Q27" s="3">
        <v>611.50286255202354</v>
      </c>
      <c r="R27" s="3">
        <v>667.27093002813456</v>
      </c>
      <c r="S27" s="3">
        <v>648.33619920000501</v>
      </c>
      <c r="T27" s="3">
        <v>722.54399999999998</v>
      </c>
      <c r="U27" s="3">
        <v>702.14300000000003</v>
      </c>
      <c r="V27" s="3">
        <v>723.99099999999999</v>
      </c>
      <c r="W27" s="3">
        <v>759.36300000000006</v>
      </c>
      <c r="X27" s="3">
        <v>802.26900000000001</v>
      </c>
      <c r="Y27" s="3">
        <v>893.74</v>
      </c>
      <c r="Z27" s="3">
        <v>945.02599999999995</v>
      </c>
      <c r="AA27" s="3">
        <v>1182.114</v>
      </c>
      <c r="AB27" s="186">
        <v>1378.5996501199074</v>
      </c>
      <c r="AC27" s="186">
        <v>1549.700868352739</v>
      </c>
    </row>
    <row r="28" spans="2:29" ht="15" customHeight="1" x14ac:dyDescent="0.45">
      <c r="B28" s="44" t="s">
        <v>69</v>
      </c>
      <c r="C28" s="1" t="s">
        <v>70</v>
      </c>
      <c r="D28" s="3">
        <v>20.384316799480242</v>
      </c>
      <c r="E28" s="3">
        <v>25.361175405630402</v>
      </c>
      <c r="F28" s="3">
        <v>23.467094218856285</v>
      </c>
      <c r="G28" s="3">
        <v>26.335045202527716</v>
      </c>
      <c r="H28" s="3">
        <v>29.494236560350281</v>
      </c>
      <c r="I28" s="3">
        <v>32.472811035898609</v>
      </c>
      <c r="J28" s="3">
        <v>40.552799541598418</v>
      </c>
      <c r="K28" s="3">
        <v>44.072896021599334</v>
      </c>
      <c r="L28" s="3">
        <v>48.226563978429816</v>
      </c>
      <c r="M28" s="3">
        <v>58.065507198735887</v>
      </c>
      <c r="N28" s="3">
        <v>60.453866062358642</v>
      </c>
      <c r="O28" s="3">
        <v>65.177228751092386</v>
      </c>
      <c r="P28" s="3">
        <v>67.884485737302924</v>
      </c>
      <c r="Q28" s="3">
        <v>93.9791734304074</v>
      </c>
      <c r="R28" s="3">
        <v>96.000241012275865</v>
      </c>
      <c r="S28" s="3">
        <v>100.336820175005</v>
      </c>
      <c r="T28" s="3">
        <v>78.747</v>
      </c>
      <c r="U28" s="3">
        <v>101.821</v>
      </c>
      <c r="V28" s="3">
        <v>130.262</v>
      </c>
      <c r="W28" s="3">
        <v>117.697</v>
      </c>
      <c r="X28" s="3">
        <v>119.80200000000001</v>
      </c>
      <c r="Y28" s="3">
        <v>128.55500000000001</v>
      </c>
      <c r="Z28" s="3">
        <v>132.42099999999999</v>
      </c>
      <c r="AA28" s="3">
        <v>133.13</v>
      </c>
      <c r="AB28" s="186">
        <v>143.3913081959216</v>
      </c>
      <c r="AC28" s="186">
        <v>169.314909682023</v>
      </c>
    </row>
    <row r="29" spans="2:29" ht="15" customHeight="1" x14ac:dyDescent="0.45">
      <c r="B29" s="44" t="s">
        <v>71</v>
      </c>
      <c r="C29" s="1" t="s">
        <v>72</v>
      </c>
      <c r="D29" s="3">
        <v>60.095177576019637</v>
      </c>
      <c r="E29" s="3">
        <v>60.943741486924651</v>
      </c>
      <c r="F29" s="3">
        <v>70.712041126054032</v>
      </c>
      <c r="G29" s="3">
        <v>68.420969142133785</v>
      </c>
      <c r="H29" s="3">
        <v>91.687179546470134</v>
      </c>
      <c r="I29" s="3">
        <v>96.829239769170272</v>
      </c>
      <c r="J29" s="3">
        <v>96.826575760692791</v>
      </c>
      <c r="K29" s="3">
        <v>105.2802187101892</v>
      </c>
      <c r="L29" s="3">
        <v>108.29140778118742</v>
      </c>
      <c r="M29" s="3">
        <v>97.052898522002749</v>
      </c>
      <c r="N29" s="3">
        <v>112.81034120203847</v>
      </c>
      <c r="O29" s="3">
        <v>114.50017873146888</v>
      </c>
      <c r="P29" s="3">
        <v>135.08095741259444</v>
      </c>
      <c r="Q29" s="3">
        <v>132.73691347550263</v>
      </c>
      <c r="R29" s="3">
        <v>144.52675177957883</v>
      </c>
      <c r="S29" s="3">
        <v>146.16992802914666</v>
      </c>
      <c r="T29" s="3">
        <v>162.49100000000001</v>
      </c>
      <c r="U29" s="3">
        <v>169.65600000000001</v>
      </c>
      <c r="V29" s="3">
        <v>196.601</v>
      </c>
      <c r="W29" s="3">
        <v>196.2</v>
      </c>
      <c r="X29" s="3">
        <v>210.899</v>
      </c>
      <c r="Y29" s="3">
        <v>217.464</v>
      </c>
      <c r="Z29" s="3">
        <v>219.64699999999999</v>
      </c>
      <c r="AA29" s="3">
        <v>218.245</v>
      </c>
      <c r="AB29" s="186">
        <v>219.74911861978106</v>
      </c>
      <c r="AC29" s="186">
        <v>236.32589738123662</v>
      </c>
    </row>
    <row r="30" spans="2:29" ht="15" customHeight="1" x14ac:dyDescent="0.45">
      <c r="B30" s="44" t="s">
        <v>73</v>
      </c>
      <c r="C30" s="1" t="s">
        <v>74</v>
      </c>
      <c r="D30" s="3">
        <v>39.309036084154798</v>
      </c>
      <c r="E30" s="3">
        <v>43.567671339031897</v>
      </c>
      <c r="F30" s="3">
        <v>48.979600016986439</v>
      </c>
      <c r="G30" s="3">
        <v>53.967447317782657</v>
      </c>
      <c r="H30" s="3">
        <v>57.012805105386562</v>
      </c>
      <c r="I30" s="3">
        <v>66.192323603262082</v>
      </c>
      <c r="J30" s="3">
        <v>79.179692840975719</v>
      </c>
      <c r="K30" s="3">
        <v>84.648239991474568</v>
      </c>
      <c r="L30" s="3">
        <v>103.8919996925099</v>
      </c>
      <c r="M30" s="3">
        <v>103.9485803622451</v>
      </c>
      <c r="N30" s="3">
        <v>114.78329296157141</v>
      </c>
      <c r="O30" s="3">
        <v>119.28703931912889</v>
      </c>
      <c r="P30" s="3">
        <v>119.90625177461652</v>
      </c>
      <c r="Q30" s="3">
        <v>151.01253682296746</v>
      </c>
      <c r="R30" s="3">
        <v>166.76341663561274</v>
      </c>
      <c r="S30" s="3">
        <v>179.8133379960953</v>
      </c>
      <c r="T30" s="3">
        <v>198.625</v>
      </c>
      <c r="U30" s="3">
        <v>211.55199999999999</v>
      </c>
      <c r="V30" s="3">
        <v>232.631</v>
      </c>
      <c r="W30" s="3">
        <v>243.36500000000001</v>
      </c>
      <c r="X30" s="3">
        <v>245.96700000000001</v>
      </c>
      <c r="Y30" s="3">
        <v>249.36500000000001</v>
      </c>
      <c r="Z30" s="3">
        <v>260.79000000000002</v>
      </c>
      <c r="AA30" s="3">
        <v>259.56299999999999</v>
      </c>
      <c r="AB30" s="186">
        <v>252.1462508762834</v>
      </c>
      <c r="AC30" s="186">
        <v>259.88650493743131</v>
      </c>
    </row>
    <row r="31" spans="2:29" ht="15" customHeight="1" x14ac:dyDescent="0.45">
      <c r="B31" s="44" t="s">
        <v>75</v>
      </c>
      <c r="C31" s="1" t="s">
        <v>76</v>
      </c>
      <c r="D31" s="3">
        <v>23.373792096738768</v>
      </c>
      <c r="E31" s="3">
        <v>21.534012756440966</v>
      </c>
      <c r="F31" s="3">
        <v>27.687223879899712</v>
      </c>
      <c r="G31" s="3">
        <v>33.340719426365524</v>
      </c>
      <c r="H31" s="3">
        <v>35.314493018689774</v>
      </c>
      <c r="I31" s="3">
        <v>36.311655063003769</v>
      </c>
      <c r="J31" s="3">
        <v>49.034364242544399</v>
      </c>
      <c r="K31" s="3">
        <v>53.267677394850985</v>
      </c>
      <c r="L31" s="3">
        <v>55.762313330378475</v>
      </c>
      <c r="M31" s="3">
        <v>64.026544973844054</v>
      </c>
      <c r="N31" s="3">
        <v>67.241036495550915</v>
      </c>
      <c r="O31" s="3">
        <v>68.431237470233498</v>
      </c>
      <c r="P31" s="3">
        <v>75.903773452648707</v>
      </c>
      <c r="Q31" s="3">
        <v>82.715312324787334</v>
      </c>
      <c r="R31" s="3">
        <v>108.15689464770051</v>
      </c>
      <c r="S31" s="3">
        <v>119.61833265164418</v>
      </c>
      <c r="T31" s="3">
        <v>114.995</v>
      </c>
      <c r="U31" s="3">
        <v>137.417</v>
      </c>
      <c r="V31" s="3">
        <v>155.87100000000001</v>
      </c>
      <c r="W31" s="3">
        <v>156.49</v>
      </c>
      <c r="X31" s="3">
        <v>162.447</v>
      </c>
      <c r="Y31" s="3">
        <v>186.21</v>
      </c>
      <c r="Z31" s="3">
        <v>227.00399999999999</v>
      </c>
      <c r="AA31" s="3">
        <v>228.68799999999999</v>
      </c>
      <c r="AB31" s="186">
        <v>236.31356602159875</v>
      </c>
      <c r="AC31" s="186">
        <v>255.68761809283924</v>
      </c>
    </row>
    <row r="32" spans="2:29" ht="15" customHeight="1" x14ac:dyDescent="0.45">
      <c r="B32" s="44" t="s">
        <v>77</v>
      </c>
      <c r="C32" s="1" t="s">
        <v>78</v>
      </c>
      <c r="D32" s="3">
        <v>229.77910635084089</v>
      </c>
      <c r="E32" s="3">
        <v>230.59599223048897</v>
      </c>
      <c r="F32" s="3">
        <v>235.19166835827741</v>
      </c>
      <c r="G32" s="3">
        <v>241.85775462782908</v>
      </c>
      <c r="H32" s="3">
        <v>254.02857975572186</v>
      </c>
      <c r="I32" s="3">
        <v>261.12126735428393</v>
      </c>
      <c r="J32" s="3">
        <v>272.4518630504972</v>
      </c>
      <c r="K32" s="3">
        <v>286.39151530504273</v>
      </c>
      <c r="L32" s="3">
        <v>293.69376245945932</v>
      </c>
      <c r="M32" s="3">
        <v>303.09312968239612</v>
      </c>
      <c r="N32" s="3">
        <v>348.70042989663193</v>
      </c>
      <c r="O32" s="3">
        <v>354.80426584424157</v>
      </c>
      <c r="P32" s="3">
        <v>364.97306368834779</v>
      </c>
      <c r="Q32" s="3">
        <v>373.48396525791668</v>
      </c>
      <c r="R32" s="3">
        <v>383.57810200366566</v>
      </c>
      <c r="S32" s="3">
        <v>394.69783280662091</v>
      </c>
      <c r="T32" s="3">
        <v>404.35599999999999</v>
      </c>
      <c r="U32" s="3">
        <v>413.96199999999999</v>
      </c>
      <c r="V32" s="3">
        <v>432.80099999999999</v>
      </c>
      <c r="W32" s="3">
        <v>469.97500000000002</v>
      </c>
      <c r="X32" s="3">
        <v>504.50299999999999</v>
      </c>
      <c r="Y32" s="3">
        <v>510.72500000000002</v>
      </c>
      <c r="Z32" s="3">
        <v>523.43700000000001</v>
      </c>
      <c r="AA32" s="3">
        <v>526.65300000000002</v>
      </c>
      <c r="AB32" s="186">
        <v>529.76702103837465</v>
      </c>
      <c r="AC32" s="186">
        <v>545.27284215404461</v>
      </c>
    </row>
    <row r="33" spans="1:29" ht="15" customHeight="1" x14ac:dyDescent="0.45">
      <c r="B33" s="44" t="s">
        <v>79</v>
      </c>
      <c r="C33" s="1" t="s">
        <v>235</v>
      </c>
      <c r="D33" s="3">
        <v>11.313899818987053</v>
      </c>
      <c r="E33" s="3">
        <v>13.401874587085018</v>
      </c>
      <c r="F33" s="3">
        <v>14.206902634837579</v>
      </c>
      <c r="G33" s="3">
        <v>13.795544617066469</v>
      </c>
      <c r="H33" s="3">
        <v>16.535943089417984</v>
      </c>
      <c r="I33" s="3">
        <v>23.925465553748349</v>
      </c>
      <c r="J33" s="3">
        <v>25.602699171930048</v>
      </c>
      <c r="K33" s="3">
        <v>31.57836417471249</v>
      </c>
      <c r="L33" s="3">
        <v>36.209039111836049</v>
      </c>
      <c r="M33" s="3">
        <v>42.959878013507669</v>
      </c>
      <c r="N33" s="143">
        <v>46.822667376940018</v>
      </c>
      <c r="O33" s="3">
        <v>59.281160114306751</v>
      </c>
      <c r="P33" s="3">
        <v>68.189150632795062</v>
      </c>
      <c r="Q33" s="3">
        <v>102.5495721102838</v>
      </c>
      <c r="R33" s="3">
        <v>76.584519932354766</v>
      </c>
      <c r="S33" s="3">
        <v>78.649846588342726</v>
      </c>
      <c r="T33" s="3">
        <v>69.491</v>
      </c>
      <c r="U33" s="3">
        <v>99.465000000000003</v>
      </c>
      <c r="V33" s="3">
        <v>97.072000000000003</v>
      </c>
      <c r="W33" s="3">
        <v>109.496</v>
      </c>
      <c r="X33" s="3">
        <v>118.744</v>
      </c>
      <c r="Y33" s="3">
        <v>136.79</v>
      </c>
      <c r="Z33" s="3">
        <v>145.15100000000001</v>
      </c>
      <c r="AA33" s="3">
        <v>148.21</v>
      </c>
      <c r="AB33" s="186">
        <v>172.8545495275628</v>
      </c>
      <c r="AC33" s="186">
        <v>177.42167883611174</v>
      </c>
    </row>
    <row r="34" spans="1:29" ht="15" customHeight="1" x14ac:dyDescent="0.45">
      <c r="B34" s="44" t="s">
        <v>80</v>
      </c>
      <c r="C34" s="1" t="s">
        <v>236</v>
      </c>
      <c r="D34" s="3">
        <v>353.35155387058859</v>
      </c>
      <c r="E34" s="3">
        <v>415.52630012849875</v>
      </c>
      <c r="F34" s="3">
        <v>460.78356910967653</v>
      </c>
      <c r="G34" s="3">
        <v>504.16352778973555</v>
      </c>
      <c r="H34" s="3">
        <v>516.26399834875156</v>
      </c>
      <c r="I34" s="3">
        <v>543.71011197875555</v>
      </c>
      <c r="J34" s="3">
        <v>575.51916209779279</v>
      </c>
      <c r="K34" s="3">
        <v>646.183487498614</v>
      </c>
      <c r="L34" s="3">
        <v>719.70473309590238</v>
      </c>
      <c r="M34" s="3">
        <v>767.9382499227612</v>
      </c>
      <c r="N34" s="3">
        <v>808.2552819770292</v>
      </c>
      <c r="O34" s="3">
        <v>844.5898112525324</v>
      </c>
      <c r="P34" s="3">
        <v>922.7709980253544</v>
      </c>
      <c r="Q34" s="3">
        <v>1037.7083556586349</v>
      </c>
      <c r="R34" s="3">
        <v>1116.6879850331425</v>
      </c>
      <c r="S34" s="3">
        <v>1257.9956605581658</v>
      </c>
      <c r="T34" s="3">
        <v>1330.7329999999999</v>
      </c>
      <c r="U34" s="3">
        <v>1495.471</v>
      </c>
      <c r="V34" s="3">
        <v>1632.32</v>
      </c>
      <c r="W34" s="3">
        <v>1791.2439999999999</v>
      </c>
      <c r="X34" s="3">
        <v>2092.288</v>
      </c>
      <c r="Y34" s="3">
        <v>2263.4189999999999</v>
      </c>
      <c r="Z34" s="3">
        <v>2501.0390000000002</v>
      </c>
      <c r="AA34" s="3">
        <v>2718.703</v>
      </c>
      <c r="AB34" s="186">
        <v>2871.2280372209298</v>
      </c>
      <c r="AC34" s="186">
        <v>2968.4682488427425</v>
      </c>
    </row>
    <row r="35" spans="1:29" s="58" customFormat="1" ht="15" customHeight="1" x14ac:dyDescent="0.4">
      <c r="B35" s="57" t="s">
        <v>237</v>
      </c>
      <c r="C35" s="12" t="s">
        <v>238</v>
      </c>
      <c r="D35" s="11"/>
      <c r="E35" s="11"/>
      <c r="F35" s="11"/>
      <c r="G35" s="11"/>
      <c r="H35" s="11"/>
      <c r="I35" s="11"/>
      <c r="J35" s="11"/>
      <c r="K35" s="11"/>
      <c r="L35" s="11"/>
      <c r="M35" s="11"/>
      <c r="N35" s="11"/>
      <c r="O35" s="11"/>
      <c r="P35" s="11"/>
      <c r="Q35" s="11"/>
      <c r="R35" s="11"/>
      <c r="S35" s="11"/>
      <c r="T35" s="142">
        <v>0</v>
      </c>
      <c r="U35" s="142">
        <v>0</v>
      </c>
      <c r="V35" s="142">
        <v>0</v>
      </c>
      <c r="W35" s="142">
        <v>0</v>
      </c>
      <c r="X35" s="142">
        <v>0</v>
      </c>
      <c r="Y35" s="142">
        <v>0</v>
      </c>
      <c r="Z35" s="142">
        <v>0</v>
      </c>
      <c r="AA35" s="142">
        <v>0</v>
      </c>
      <c r="AB35" s="190">
        <v>0</v>
      </c>
      <c r="AC35" s="190">
        <v>0</v>
      </c>
    </row>
    <row r="36" spans="1:29" s="58" customFormat="1" ht="15" customHeight="1" x14ac:dyDescent="0.4">
      <c r="B36" s="57" t="s">
        <v>239</v>
      </c>
      <c r="C36" s="12" t="s">
        <v>240</v>
      </c>
      <c r="D36" s="11"/>
      <c r="E36" s="11"/>
      <c r="F36" s="11"/>
      <c r="G36" s="11"/>
      <c r="H36" s="11"/>
      <c r="I36" s="11"/>
      <c r="J36" s="11"/>
      <c r="K36" s="11"/>
      <c r="L36" s="11"/>
      <c r="M36" s="11"/>
      <c r="N36" s="11"/>
      <c r="O36" s="11"/>
      <c r="P36" s="11"/>
      <c r="Q36" s="11"/>
      <c r="R36" s="11"/>
      <c r="S36" s="11"/>
      <c r="T36" s="142">
        <v>0</v>
      </c>
      <c r="U36" s="142">
        <v>0</v>
      </c>
      <c r="V36" s="142">
        <v>0</v>
      </c>
      <c r="W36" s="142">
        <v>0</v>
      </c>
      <c r="X36" s="142">
        <v>0</v>
      </c>
      <c r="Y36" s="142">
        <v>0</v>
      </c>
      <c r="Z36" s="142">
        <v>0</v>
      </c>
      <c r="AA36" s="142">
        <v>0</v>
      </c>
      <c r="AB36" s="190">
        <v>0</v>
      </c>
      <c r="AC36" s="190">
        <v>0</v>
      </c>
    </row>
    <row r="37" spans="1:29" s="58" customFormat="1" ht="15" customHeight="1" x14ac:dyDescent="0.4">
      <c r="B37" s="57" t="s">
        <v>241</v>
      </c>
      <c r="C37" s="12" t="s">
        <v>242</v>
      </c>
      <c r="D37" s="11"/>
      <c r="E37" s="11"/>
      <c r="F37" s="11"/>
      <c r="G37" s="11"/>
      <c r="H37" s="11"/>
      <c r="I37" s="11"/>
      <c r="J37" s="11"/>
      <c r="K37" s="11"/>
      <c r="L37" s="11"/>
      <c r="M37" s="11"/>
      <c r="N37" s="11"/>
      <c r="O37" s="11"/>
      <c r="P37" s="11"/>
      <c r="Q37" s="11"/>
      <c r="R37" s="11"/>
      <c r="S37" s="11"/>
      <c r="T37" s="142">
        <v>0</v>
      </c>
      <c r="U37" s="142">
        <v>0</v>
      </c>
      <c r="V37" s="142">
        <v>0</v>
      </c>
      <c r="W37" s="142">
        <v>0</v>
      </c>
      <c r="X37" s="142">
        <v>0</v>
      </c>
      <c r="Y37" s="142">
        <v>0</v>
      </c>
      <c r="Z37" s="142">
        <v>0</v>
      </c>
      <c r="AA37" s="142">
        <v>0</v>
      </c>
      <c r="AB37" s="190">
        <v>0</v>
      </c>
      <c r="AC37" s="190">
        <v>0</v>
      </c>
    </row>
    <row r="38" spans="1:29" ht="15" customHeight="1" x14ac:dyDescent="0.45">
      <c r="B38" s="44" t="s">
        <v>82</v>
      </c>
      <c r="C38" s="4" t="s">
        <v>83</v>
      </c>
      <c r="D38" s="6">
        <f>SUM(D7,D14,D26)</f>
        <v>1954.0949007874983</v>
      </c>
      <c r="E38" s="6">
        <f t="shared" ref="E38:S38" si="7">SUM(E7,E14,E26)</f>
        <v>1992.799977867875</v>
      </c>
      <c r="F38" s="6">
        <f t="shared" si="7"/>
        <v>2195.3149744186967</v>
      </c>
      <c r="G38" s="6">
        <f t="shared" si="7"/>
        <v>2352.196524809121</v>
      </c>
      <c r="H38" s="6">
        <f t="shared" si="7"/>
        <v>2570.4783828608697</v>
      </c>
      <c r="I38" s="6">
        <f t="shared" si="7"/>
        <v>2659.7911840948864</v>
      </c>
      <c r="J38" s="6">
        <f t="shared" si="7"/>
        <v>2964.8093397754701</v>
      </c>
      <c r="K38" s="6">
        <f t="shared" si="7"/>
        <v>3176.7018205340146</v>
      </c>
      <c r="L38" s="6">
        <f t="shared" si="7"/>
        <v>3378.6200121102597</v>
      </c>
      <c r="M38" s="6">
        <f t="shared" si="7"/>
        <v>3917.2973202944477</v>
      </c>
      <c r="N38" s="6">
        <f t="shared" si="7"/>
        <v>4091.275215047287</v>
      </c>
      <c r="O38" s="6">
        <f t="shared" si="7"/>
        <v>4617.9974416829664</v>
      </c>
      <c r="P38" s="6">
        <f t="shared" si="7"/>
        <v>5236.174701136084</v>
      </c>
      <c r="Q38" s="6">
        <f t="shared" si="7"/>
        <v>5832.2283442818871</v>
      </c>
      <c r="R38" s="6">
        <f t="shared" si="7"/>
        <v>5929.359730692433</v>
      </c>
      <c r="S38" s="6">
        <f t="shared" si="7"/>
        <v>6273.0735317614235</v>
      </c>
      <c r="T38" s="6">
        <v>6370.3289999999997</v>
      </c>
      <c r="U38" s="6">
        <v>6875.1880000000001</v>
      </c>
      <c r="V38" s="6">
        <v>7347.0879999999997</v>
      </c>
      <c r="W38" s="6">
        <v>7955.6289999999999</v>
      </c>
      <c r="X38" s="6">
        <v>8544.8549999999996</v>
      </c>
      <c r="Y38" s="6">
        <v>9420.5759999999991</v>
      </c>
      <c r="Z38" s="6">
        <v>9959.4689999999991</v>
      </c>
      <c r="AA38" s="6">
        <v>10836.884</v>
      </c>
      <c r="AB38" s="187">
        <v>11264.698046032485</v>
      </c>
      <c r="AC38" s="187">
        <v>12814.910595326864</v>
      </c>
    </row>
    <row r="39" spans="1:29" ht="15" customHeight="1" x14ac:dyDescent="0.45">
      <c r="B39" s="44" t="s">
        <v>84</v>
      </c>
      <c r="C39" s="1" t="s">
        <v>85</v>
      </c>
      <c r="D39" s="3">
        <v>132.09307549658587</v>
      </c>
      <c r="E39" s="3">
        <v>115.36013699990305</v>
      </c>
      <c r="F39" s="3">
        <v>141.30544504095479</v>
      </c>
      <c r="G39" s="3">
        <v>160.67562670680556</v>
      </c>
      <c r="H39" s="3">
        <v>178.68086032739086</v>
      </c>
      <c r="I39" s="3">
        <v>215.09152036693189</v>
      </c>
      <c r="J39" s="3">
        <v>275.90677282500792</v>
      </c>
      <c r="K39" s="3">
        <v>243.83807122255439</v>
      </c>
      <c r="L39" s="3">
        <v>271.30806171214675</v>
      </c>
      <c r="M39" s="3">
        <v>298.04329576859124</v>
      </c>
      <c r="N39" s="3">
        <v>353.32536728518846</v>
      </c>
      <c r="O39" s="3">
        <v>384.18439700980673</v>
      </c>
      <c r="P39" s="3">
        <v>456.64817994695227</v>
      </c>
      <c r="Q39" s="3">
        <v>580.87755565859561</v>
      </c>
      <c r="R39" s="3">
        <v>710.77522422064101</v>
      </c>
      <c r="S39" s="3">
        <v>611.39285846899304</v>
      </c>
      <c r="T39" s="3">
        <v>624.98199999999997</v>
      </c>
      <c r="U39" s="3">
        <v>729.93499999999995</v>
      </c>
      <c r="V39" s="3">
        <v>844.21100000000001</v>
      </c>
      <c r="W39" s="3">
        <v>870.452</v>
      </c>
      <c r="X39" s="3">
        <v>848.947</v>
      </c>
      <c r="Y39" s="3">
        <v>781.69200000000001</v>
      </c>
      <c r="Z39" s="3">
        <v>963.40800000000002</v>
      </c>
      <c r="AA39" s="3">
        <v>779.03200000000004</v>
      </c>
      <c r="AB39" s="186">
        <v>935.00547226175172</v>
      </c>
      <c r="AC39" s="186">
        <v>1206.6606185657531</v>
      </c>
    </row>
    <row r="40" spans="1:29" ht="15" customHeight="1" thickBot="1" x14ac:dyDescent="0.55000000000000004">
      <c r="B40" s="106" t="s">
        <v>86</v>
      </c>
      <c r="C40" s="100" t="s">
        <v>12</v>
      </c>
      <c r="D40" s="102">
        <f>SUM(D38:D39)</f>
        <v>2086.187976284084</v>
      </c>
      <c r="E40" s="102">
        <f t="shared" ref="E40:W40" si="8">SUM(E38:E39)</f>
        <v>2108.1601148677782</v>
      </c>
      <c r="F40" s="102">
        <f t="shared" si="8"/>
        <v>2336.6204194596517</v>
      </c>
      <c r="G40" s="102">
        <f t="shared" si="8"/>
        <v>2512.8721515159264</v>
      </c>
      <c r="H40" s="102">
        <f t="shared" si="8"/>
        <v>2749.1592431882605</v>
      </c>
      <c r="I40" s="102">
        <f t="shared" si="8"/>
        <v>2874.8827044618183</v>
      </c>
      <c r="J40" s="102">
        <f t="shared" si="8"/>
        <v>3240.716112600478</v>
      </c>
      <c r="K40" s="102">
        <f t="shared" si="8"/>
        <v>3420.539891756569</v>
      </c>
      <c r="L40" s="102">
        <f t="shared" si="8"/>
        <v>3649.9280738224065</v>
      </c>
      <c r="M40" s="102">
        <f t="shared" si="8"/>
        <v>4215.3406160630393</v>
      </c>
      <c r="N40" s="102">
        <f t="shared" si="8"/>
        <v>4444.6005823324758</v>
      </c>
      <c r="O40" s="102">
        <f t="shared" si="8"/>
        <v>5002.1818386927735</v>
      </c>
      <c r="P40" s="102">
        <f t="shared" si="8"/>
        <v>5692.822881083036</v>
      </c>
      <c r="Q40" s="102">
        <f t="shared" si="8"/>
        <v>6413.1058999404831</v>
      </c>
      <c r="R40" s="102">
        <f t="shared" si="8"/>
        <v>6640.1349549130737</v>
      </c>
      <c r="S40" s="102">
        <f t="shared" si="8"/>
        <v>6884.4663902304164</v>
      </c>
      <c r="T40" s="102">
        <f t="shared" ref="T40" si="9">SUM(T38:T39)</f>
        <v>6995.3109999999997</v>
      </c>
      <c r="U40" s="102">
        <f t="shared" si="8"/>
        <v>7605.1229999999996</v>
      </c>
      <c r="V40" s="102">
        <f t="shared" si="8"/>
        <v>8191.299</v>
      </c>
      <c r="W40" s="102">
        <f t="shared" si="8"/>
        <v>8826.0810000000001</v>
      </c>
      <c r="X40" s="102">
        <f t="shared" ref="X40:Y40" si="10">SUM(X38:X39)</f>
        <v>9393.8019999999997</v>
      </c>
      <c r="Y40" s="102">
        <f t="shared" si="10"/>
        <v>10202.268</v>
      </c>
      <c r="Z40" s="102">
        <f t="shared" ref="Z40" si="11">SUM(Z38:Z39)</f>
        <v>10922.876999999999</v>
      </c>
      <c r="AA40" s="102">
        <f t="shared" ref="AA40" si="12">SUM(AA38:AA39)</f>
        <v>11615.915999999999</v>
      </c>
      <c r="AB40" s="173">
        <f t="shared" ref="AB40:AC40" si="13">SUM(AB38:AB39)</f>
        <v>12199.703518294236</v>
      </c>
      <c r="AC40" s="173">
        <f t="shared" si="13"/>
        <v>14021.571213892617</v>
      </c>
    </row>
    <row r="41" spans="1:29" ht="15" customHeight="1" thickTop="1" x14ac:dyDescent="0.45">
      <c r="C41" s="28"/>
      <c r="D41" s="29"/>
      <c r="E41" s="29"/>
      <c r="F41" s="29"/>
      <c r="G41" s="29"/>
      <c r="H41" s="29"/>
      <c r="I41" s="29"/>
      <c r="J41" s="29"/>
      <c r="K41" s="29"/>
      <c r="L41" s="29"/>
      <c r="M41" s="29"/>
      <c r="N41" s="29"/>
      <c r="O41" s="29"/>
      <c r="P41" s="29"/>
      <c r="Q41" s="29"/>
      <c r="R41" s="29"/>
      <c r="S41" s="29"/>
      <c r="T41" s="29"/>
      <c r="U41" s="29"/>
      <c r="V41" s="29"/>
      <c r="W41" s="29"/>
      <c r="X41" s="29"/>
      <c r="Y41" s="39"/>
      <c r="Z41" s="39"/>
      <c r="AA41" s="39"/>
      <c r="AB41" s="182"/>
      <c r="AC41" s="182"/>
    </row>
    <row r="42" spans="1:29" ht="15" customHeight="1" x14ac:dyDescent="0.45">
      <c r="Y42" s="40"/>
      <c r="Z42" s="40"/>
      <c r="AA42" s="40"/>
      <c r="AB42" s="191"/>
      <c r="AC42" s="191"/>
    </row>
    <row r="43" spans="1:29" ht="15" customHeight="1" x14ac:dyDescent="0.5">
      <c r="B43" s="64"/>
      <c r="C43" s="62" t="s">
        <v>338</v>
      </c>
      <c r="D43" s="64"/>
      <c r="E43" s="64"/>
      <c r="F43" s="64"/>
      <c r="G43" s="64"/>
      <c r="H43" s="64"/>
      <c r="I43" s="64"/>
      <c r="J43" s="64"/>
      <c r="K43" s="64"/>
      <c r="L43" s="64"/>
      <c r="M43" s="64"/>
      <c r="N43" s="64"/>
      <c r="O43" s="64"/>
      <c r="P43" s="64"/>
      <c r="Q43" s="64"/>
      <c r="R43" s="64"/>
      <c r="S43" s="64"/>
      <c r="T43" s="64"/>
      <c r="U43" s="64"/>
      <c r="V43" s="64"/>
      <c r="W43" s="64"/>
      <c r="X43" s="64"/>
      <c r="Y43" s="64"/>
      <c r="Z43" s="64"/>
      <c r="AA43" s="64"/>
      <c r="AB43" s="169"/>
      <c r="AC43" s="169"/>
    </row>
    <row r="44" spans="1:29" ht="15" customHeight="1" x14ac:dyDescent="0.5">
      <c r="B44" s="64"/>
      <c r="C44" s="62" t="s">
        <v>337</v>
      </c>
      <c r="D44" s="64"/>
      <c r="E44" s="64"/>
      <c r="F44" s="64"/>
      <c r="G44" s="64"/>
      <c r="H44" s="64"/>
      <c r="I44" s="64"/>
      <c r="J44" s="64"/>
      <c r="K44" s="64"/>
      <c r="L44" s="64"/>
      <c r="M44" s="64"/>
      <c r="N44" s="64"/>
      <c r="O44" s="64"/>
      <c r="P44" s="64"/>
      <c r="Q44" s="64"/>
      <c r="R44" s="64"/>
      <c r="S44" s="64"/>
      <c r="T44" s="64"/>
      <c r="U44" s="64"/>
      <c r="V44" s="64"/>
      <c r="W44" s="64"/>
      <c r="X44" s="64"/>
      <c r="Y44" s="64"/>
      <c r="Z44" s="64"/>
      <c r="AA44" s="64"/>
      <c r="AB44" s="169"/>
      <c r="AC44" s="169"/>
    </row>
    <row r="45" spans="1:29" ht="15" customHeight="1" thickBot="1" x14ac:dyDescent="0.55000000000000004">
      <c r="B45" s="94"/>
      <c r="C45" s="95" t="s">
        <v>434</v>
      </c>
      <c r="D45" s="107">
        <v>1999</v>
      </c>
      <c r="E45" s="107">
        <f t="shared" ref="E45:S45" si="14">+D45+1</f>
        <v>2000</v>
      </c>
      <c r="F45" s="107">
        <f t="shared" si="14"/>
        <v>2001</v>
      </c>
      <c r="G45" s="107">
        <f t="shared" si="14"/>
        <v>2002</v>
      </c>
      <c r="H45" s="107">
        <f t="shared" si="14"/>
        <v>2003</v>
      </c>
      <c r="I45" s="107">
        <f t="shared" si="14"/>
        <v>2004</v>
      </c>
      <c r="J45" s="107">
        <f t="shared" si="14"/>
        <v>2005</v>
      </c>
      <c r="K45" s="107">
        <f t="shared" si="14"/>
        <v>2006</v>
      </c>
      <c r="L45" s="107">
        <f t="shared" si="14"/>
        <v>2007</v>
      </c>
      <c r="M45" s="107">
        <f t="shared" si="14"/>
        <v>2008</v>
      </c>
      <c r="N45" s="107">
        <f t="shared" si="14"/>
        <v>2009</v>
      </c>
      <c r="O45" s="107">
        <f t="shared" si="14"/>
        <v>2010</v>
      </c>
      <c r="P45" s="107">
        <f t="shared" si="14"/>
        <v>2011</v>
      </c>
      <c r="Q45" s="107">
        <f t="shared" si="14"/>
        <v>2012</v>
      </c>
      <c r="R45" s="107">
        <f t="shared" si="14"/>
        <v>2013</v>
      </c>
      <c r="S45" s="107">
        <f t="shared" si="14"/>
        <v>2014</v>
      </c>
      <c r="T45" s="107">
        <f t="shared" ref="T45:X45" si="15">+S45+1</f>
        <v>2015</v>
      </c>
      <c r="U45" s="107">
        <f t="shared" si="15"/>
        <v>2016</v>
      </c>
      <c r="V45" s="107">
        <f t="shared" si="15"/>
        <v>2017</v>
      </c>
      <c r="W45" s="107">
        <f t="shared" si="15"/>
        <v>2018</v>
      </c>
      <c r="X45" s="107">
        <f t="shared" si="15"/>
        <v>2019</v>
      </c>
      <c r="Y45" s="107">
        <v>2020</v>
      </c>
      <c r="Z45" s="107">
        <v>2021</v>
      </c>
      <c r="AA45" s="107">
        <v>2021</v>
      </c>
      <c r="AB45" s="192">
        <v>2021</v>
      </c>
      <c r="AC45" s="192">
        <v>2021</v>
      </c>
    </row>
    <row r="46" spans="1:29" ht="15" customHeight="1" thickTop="1" x14ac:dyDescent="0.5">
      <c r="A46" s="68"/>
      <c r="B46" s="96" t="s">
        <v>0</v>
      </c>
      <c r="C46" s="64" t="s">
        <v>1</v>
      </c>
      <c r="D46" s="64"/>
      <c r="E46" s="64"/>
      <c r="F46" s="64"/>
      <c r="G46" s="64"/>
      <c r="H46" s="64"/>
      <c r="I46" s="64"/>
      <c r="J46" s="64"/>
      <c r="K46" s="64"/>
      <c r="L46" s="64"/>
      <c r="M46" s="64"/>
      <c r="N46" s="64"/>
      <c r="O46" s="64"/>
      <c r="P46" s="64"/>
      <c r="Q46" s="64"/>
      <c r="R46" s="64"/>
      <c r="S46" s="64"/>
      <c r="T46" s="64"/>
      <c r="U46" s="64"/>
      <c r="V46" s="64"/>
      <c r="W46" s="64"/>
      <c r="X46" s="64"/>
      <c r="Y46" s="64"/>
      <c r="Z46" s="64"/>
      <c r="AA46" s="64"/>
      <c r="AB46" s="169"/>
      <c r="AC46" s="169"/>
    </row>
    <row r="47" spans="1:29" ht="15" customHeight="1" x14ac:dyDescent="0.45">
      <c r="B47" s="44" t="s">
        <v>47</v>
      </c>
      <c r="C47" s="4" t="s">
        <v>48</v>
      </c>
      <c r="D47" s="6">
        <v>1023.5225480425358</v>
      </c>
      <c r="E47" s="6">
        <v>970.46875692660853</v>
      </c>
      <c r="F47" s="6">
        <v>1049.3596969962989</v>
      </c>
      <c r="G47" s="6">
        <v>1040.0625445151636</v>
      </c>
      <c r="H47" s="6">
        <v>1136.4046248281286</v>
      </c>
      <c r="I47" s="6">
        <v>1077.6209966050924</v>
      </c>
      <c r="J47" s="6">
        <v>1209.2089454251961</v>
      </c>
      <c r="K47" s="6">
        <v>1229.116010917005</v>
      </c>
      <c r="L47" s="6">
        <v>1165.9133143826496</v>
      </c>
      <c r="M47" s="6">
        <v>1354.0092934958109</v>
      </c>
      <c r="N47" s="6">
        <v>1214.1646181766944</v>
      </c>
      <c r="O47" s="6">
        <v>1391.0292555022504</v>
      </c>
      <c r="P47" s="6">
        <v>1359.6069675600409</v>
      </c>
      <c r="Q47" s="6">
        <v>1475.4196747498679</v>
      </c>
      <c r="R47" s="6">
        <v>1567.0129835663947</v>
      </c>
      <c r="S47" s="6">
        <v>1636.014456503797</v>
      </c>
      <c r="T47" s="6">
        <v>1584.193</v>
      </c>
      <c r="U47" s="6">
        <v>1650.155</v>
      </c>
      <c r="V47" s="6">
        <v>1646.7516316909396</v>
      </c>
      <c r="W47" s="6">
        <v>1787.7018218197429</v>
      </c>
      <c r="X47" s="6">
        <v>1777.9590729033075</v>
      </c>
      <c r="Y47" s="14">
        <v>1796.5707185618778</v>
      </c>
      <c r="Z47" s="14">
        <v>1659.9794722650338</v>
      </c>
      <c r="AA47" s="14">
        <v>1816.9409997324419</v>
      </c>
      <c r="AB47" s="177">
        <v>1846.8001321730528</v>
      </c>
      <c r="AC47" s="177">
        <v>2043.1901776959635</v>
      </c>
    </row>
    <row r="48" spans="1:29" ht="15" customHeight="1" x14ac:dyDescent="0.45">
      <c r="B48" s="44" t="s">
        <v>49</v>
      </c>
      <c r="C48" s="1" t="s">
        <v>50</v>
      </c>
      <c r="D48" s="3">
        <v>751.15521956983548</v>
      </c>
      <c r="E48" s="3">
        <v>729.99540838924179</v>
      </c>
      <c r="F48" s="3">
        <v>790.94428871259186</v>
      </c>
      <c r="G48" s="3">
        <v>779.1988540260337</v>
      </c>
      <c r="H48" s="3">
        <v>832.32708209235807</v>
      </c>
      <c r="I48" s="3">
        <v>760.64153192816138</v>
      </c>
      <c r="J48" s="3">
        <v>875.34616631882318</v>
      </c>
      <c r="K48" s="3">
        <v>928.818058074482</v>
      </c>
      <c r="L48" s="3">
        <v>786.09949526644743</v>
      </c>
      <c r="M48" s="3">
        <v>986.01056238617957</v>
      </c>
      <c r="N48" s="3">
        <v>837.59257918997548</v>
      </c>
      <c r="O48" s="3">
        <v>992.45389887808915</v>
      </c>
      <c r="P48" s="3">
        <v>945.22705628070537</v>
      </c>
      <c r="Q48" s="3">
        <v>1054.3931498522816</v>
      </c>
      <c r="R48" s="3">
        <v>1146.165445590289</v>
      </c>
      <c r="S48" s="3">
        <v>1178.8862502129812</v>
      </c>
      <c r="T48" s="3">
        <v>1104.6099999999999</v>
      </c>
      <c r="U48" s="3">
        <v>1157.6579999999999</v>
      </c>
      <c r="V48" s="3">
        <v>1130.2353751294029</v>
      </c>
      <c r="W48" s="3">
        <v>1256.5141253091415</v>
      </c>
      <c r="X48" s="3">
        <v>1219.9013086408409</v>
      </c>
      <c r="Y48" s="7">
        <v>1239.4444300248122</v>
      </c>
      <c r="Z48" s="7">
        <v>1105.0747297354005</v>
      </c>
      <c r="AA48" s="7">
        <v>1242.3554372871824</v>
      </c>
      <c r="AB48" s="179">
        <v>1257.7614473860631</v>
      </c>
      <c r="AC48" s="179">
        <v>1413.6729036066799</v>
      </c>
    </row>
    <row r="49" spans="2:29" ht="15" customHeight="1" x14ac:dyDescent="0.45">
      <c r="B49" s="57" t="s">
        <v>215</v>
      </c>
      <c r="C49" s="12" t="s">
        <v>216</v>
      </c>
      <c r="D49" s="11">
        <v>727.47604730210503</v>
      </c>
      <c r="E49" s="11">
        <v>705.59894608644242</v>
      </c>
      <c r="F49" s="11">
        <v>766.45208637524377</v>
      </c>
      <c r="G49" s="11">
        <v>760.11720929502542</v>
      </c>
      <c r="H49" s="11">
        <v>803.77104660245413</v>
      </c>
      <c r="I49" s="11">
        <v>730.48752638208327</v>
      </c>
      <c r="J49" s="11">
        <v>836.38794713342463</v>
      </c>
      <c r="K49" s="11">
        <v>882.80412893720109</v>
      </c>
      <c r="L49" s="11">
        <v>749.15715636958089</v>
      </c>
      <c r="M49" s="11">
        <v>967.97813290005809</v>
      </c>
      <c r="N49" s="11">
        <v>823.3588119744378</v>
      </c>
      <c r="O49" s="11">
        <v>979.10432125169939</v>
      </c>
      <c r="P49" s="11">
        <v>921.95489645135001</v>
      </c>
      <c r="Q49" s="11">
        <v>1038.9073761788163</v>
      </c>
      <c r="R49" s="11">
        <v>1115.7700735184214</v>
      </c>
      <c r="S49" s="11">
        <v>1139.6432252575353</v>
      </c>
      <c r="T49" s="11">
        <v>1074.7750000000001</v>
      </c>
      <c r="U49" s="11">
        <v>1119.3109999999999</v>
      </c>
      <c r="V49" s="11">
        <v>1067.7908400637057</v>
      </c>
      <c r="W49" s="11">
        <v>1201.6333971162155</v>
      </c>
      <c r="X49" s="11">
        <v>1182.1388687201531</v>
      </c>
      <c r="Y49" s="7">
        <v>1228.0214617687079</v>
      </c>
      <c r="Z49" s="7">
        <v>1096.7221503444343</v>
      </c>
      <c r="AA49" s="7">
        <v>1239.7280034587086</v>
      </c>
      <c r="AB49" s="179">
        <v>1263.3840248743568</v>
      </c>
      <c r="AC49" s="179">
        <v>1423.1666460664831</v>
      </c>
    </row>
    <row r="50" spans="2:29" ht="15" customHeight="1" x14ac:dyDescent="0.45">
      <c r="B50" s="57" t="s">
        <v>217</v>
      </c>
      <c r="C50" s="12" t="s">
        <v>218</v>
      </c>
      <c r="D50" s="11">
        <v>41.663965233336107</v>
      </c>
      <c r="E50" s="11">
        <v>42.837008154517264</v>
      </c>
      <c r="F50" s="11">
        <v>43.217808283178961</v>
      </c>
      <c r="G50" s="11">
        <v>35.374366252007015</v>
      </c>
      <c r="H50" s="11">
        <v>49.028419275497178</v>
      </c>
      <c r="I50" s="11">
        <v>49.708643730765395</v>
      </c>
      <c r="J50" s="11">
        <v>61.683376633184743</v>
      </c>
      <c r="K50" s="11">
        <v>72.327142580878942</v>
      </c>
      <c r="L50" s="11">
        <v>58.370660127071602</v>
      </c>
      <c r="M50" s="11">
        <v>28.313836965050129</v>
      </c>
      <c r="N50" s="11">
        <v>22.039376556756231</v>
      </c>
      <c r="O50" s="11">
        <v>22.460853338353729</v>
      </c>
      <c r="P50" s="11">
        <v>31.056707307469743</v>
      </c>
      <c r="Q50" s="11">
        <v>21.026476702233154</v>
      </c>
      <c r="R50" s="11">
        <v>31.64952624054899</v>
      </c>
      <c r="S50" s="11">
        <v>40.461364026016227</v>
      </c>
      <c r="T50" s="11">
        <v>29.835000000000001</v>
      </c>
      <c r="U50" s="11">
        <v>38.347000000000001</v>
      </c>
      <c r="V50" s="11">
        <v>61.551739509711858</v>
      </c>
      <c r="W50" s="11">
        <v>56.027987304894957</v>
      </c>
      <c r="X50" s="11">
        <v>41.841306836613654</v>
      </c>
      <c r="Y50" s="7">
        <v>27.988623290391331</v>
      </c>
      <c r="Z50" s="7">
        <v>22.821328519205935</v>
      </c>
      <c r="AA50" s="7">
        <v>17.401474635450899</v>
      </c>
      <c r="AB50" s="179">
        <v>11.502874031784383</v>
      </c>
      <c r="AC50" s="179">
        <v>8.4812558266385025</v>
      </c>
    </row>
    <row r="51" spans="2:29" ht="15" customHeight="1" x14ac:dyDescent="0.45">
      <c r="B51" s="44" t="s">
        <v>51</v>
      </c>
      <c r="C51" s="1" t="s">
        <v>219</v>
      </c>
      <c r="D51" s="3">
        <v>217.67878148185704</v>
      </c>
      <c r="E51" s="3">
        <v>135.15479478012321</v>
      </c>
      <c r="F51" s="3">
        <v>170.23348816970821</v>
      </c>
      <c r="G51" s="3">
        <v>176.61711882984875</v>
      </c>
      <c r="H51" s="3">
        <v>232.13248872319772</v>
      </c>
      <c r="I51" s="3">
        <v>261.37195186890887</v>
      </c>
      <c r="J51" s="3">
        <v>261.31807799331881</v>
      </c>
      <c r="K51" s="3">
        <v>171.6949797339162</v>
      </c>
      <c r="L51" s="3">
        <v>279.14909153186949</v>
      </c>
      <c r="M51" s="3">
        <v>247.46984514277645</v>
      </c>
      <c r="N51" s="3">
        <v>271.44210547733957</v>
      </c>
      <c r="O51" s="3">
        <v>281.36967981749302</v>
      </c>
      <c r="P51" s="3">
        <v>293.50852786401197</v>
      </c>
      <c r="Q51" s="3">
        <v>294.25749891858857</v>
      </c>
      <c r="R51" s="3">
        <v>284.61989523841419</v>
      </c>
      <c r="S51" s="3">
        <v>312.14590611778641</v>
      </c>
      <c r="T51" s="3">
        <v>326.79300000000001</v>
      </c>
      <c r="U51" s="3">
        <v>335.88899999999995</v>
      </c>
      <c r="V51" s="3">
        <v>355.17210612093027</v>
      </c>
      <c r="W51" s="3">
        <v>350.61573115282448</v>
      </c>
      <c r="X51" s="3">
        <v>377.35884050409663</v>
      </c>
      <c r="Y51" s="7">
        <v>379.32203509692215</v>
      </c>
      <c r="Z51" s="7">
        <v>388.21465676183971</v>
      </c>
      <c r="AA51" s="7">
        <v>403.28310656084273</v>
      </c>
      <c r="AB51" s="179">
        <v>416.8954887070509</v>
      </c>
      <c r="AC51" s="179">
        <v>437.74904502282732</v>
      </c>
    </row>
    <row r="52" spans="2:29" ht="15" customHeight="1" x14ac:dyDescent="0.45">
      <c r="B52" s="44" t="s">
        <v>52</v>
      </c>
      <c r="C52" s="1" t="s">
        <v>220</v>
      </c>
      <c r="D52" s="3">
        <v>76.758562382047955</v>
      </c>
      <c r="E52" s="3">
        <v>80.495138924820836</v>
      </c>
      <c r="F52" s="3">
        <v>70.303577772302432</v>
      </c>
      <c r="G52" s="3">
        <v>69.001239332840143</v>
      </c>
      <c r="H52" s="3">
        <v>67.959561929539078</v>
      </c>
      <c r="I52" s="3">
        <v>68.834588618634285</v>
      </c>
      <c r="J52" s="3">
        <v>72.668677030311656</v>
      </c>
      <c r="K52" s="3">
        <v>84.309816561291697</v>
      </c>
      <c r="L52" s="3">
        <v>93.618087110799763</v>
      </c>
      <c r="M52" s="3">
        <v>96.543779535274837</v>
      </c>
      <c r="N52" s="3">
        <v>96.892295231479963</v>
      </c>
      <c r="O52" s="3">
        <v>101.56344207967898</v>
      </c>
      <c r="P52" s="3">
        <v>106.23578966480132</v>
      </c>
      <c r="Q52" s="3">
        <v>106.89036105795816</v>
      </c>
      <c r="R52" s="3">
        <v>111.39156079389441</v>
      </c>
      <c r="S52" s="3">
        <v>118.8715397491334</v>
      </c>
      <c r="T52" s="3">
        <v>124.604</v>
      </c>
      <c r="U52" s="3">
        <v>127.718</v>
      </c>
      <c r="V52" s="3">
        <v>133.79698169588195</v>
      </c>
      <c r="W52" s="3">
        <v>142.96182490333391</v>
      </c>
      <c r="X52" s="3">
        <v>149.76321132830105</v>
      </c>
      <c r="Y52" s="7">
        <v>144.95460030061625</v>
      </c>
      <c r="Z52" s="7">
        <v>147.47196784609585</v>
      </c>
      <c r="AA52" s="7">
        <v>143.26199689463806</v>
      </c>
      <c r="AB52" s="179">
        <v>146.61823598959637</v>
      </c>
      <c r="AC52" s="179">
        <v>150.09387587468694</v>
      </c>
    </row>
    <row r="53" spans="2:29" ht="15" customHeight="1" x14ac:dyDescent="0.45">
      <c r="B53" s="44" t="s">
        <v>53</v>
      </c>
      <c r="C53" s="1" t="s">
        <v>54</v>
      </c>
      <c r="D53" s="3">
        <v>30.922696662047919</v>
      </c>
      <c r="E53" s="3">
        <v>27.111938317699867</v>
      </c>
      <c r="F53" s="3">
        <v>18.724637100946229</v>
      </c>
      <c r="G53" s="3">
        <v>19.436920666485111</v>
      </c>
      <c r="H53" s="3">
        <v>20.532044475121022</v>
      </c>
      <c r="I53" s="3">
        <v>21.341137467165463</v>
      </c>
      <c r="J53" s="3">
        <v>23.794270781480872</v>
      </c>
      <c r="K53" s="3">
        <v>14.627972967521874</v>
      </c>
      <c r="L53" s="3">
        <v>24.973814777461211</v>
      </c>
      <c r="M53" s="3">
        <v>22.708047954720726</v>
      </c>
      <c r="N53" s="3">
        <v>24.508951697539757</v>
      </c>
      <c r="O53" s="3">
        <v>25.567627917887897</v>
      </c>
      <c r="P53" s="3">
        <v>27.042628766184741</v>
      </c>
      <c r="Q53" s="3">
        <v>26.561973899827258</v>
      </c>
      <c r="R53" s="3">
        <v>26.697971498551066</v>
      </c>
      <c r="S53" s="3">
        <v>27.431293402023808</v>
      </c>
      <c r="T53" s="3">
        <v>28.186</v>
      </c>
      <c r="U53" s="3">
        <v>28.890000000000004</v>
      </c>
      <c r="V53" s="3">
        <v>29.232986301369866</v>
      </c>
      <c r="W53" s="3">
        <v>30.736294759558813</v>
      </c>
      <c r="X53" s="3">
        <v>32.239189307669278</v>
      </c>
      <c r="Y53" s="7">
        <v>33.941914276048252</v>
      </c>
      <c r="Z53" s="7">
        <v>33.876094786046217</v>
      </c>
      <c r="AA53" s="7">
        <v>30.250481994385627</v>
      </c>
      <c r="AB53" s="179">
        <v>32.667120486924929</v>
      </c>
      <c r="AC53" s="179">
        <v>33.632046416251598</v>
      </c>
    </row>
    <row r="54" spans="2:29" ht="15" customHeight="1" x14ac:dyDescent="0.45">
      <c r="B54" s="44" t="s">
        <v>55</v>
      </c>
      <c r="C54" s="4" t="s">
        <v>56</v>
      </c>
      <c r="D54" s="6">
        <v>628.08964985470016</v>
      </c>
      <c r="E54" s="6">
        <v>608.67431082848293</v>
      </c>
      <c r="F54" s="6">
        <v>639.4628317694287</v>
      </c>
      <c r="G54" s="6">
        <v>678.12434554222341</v>
      </c>
      <c r="H54" s="6">
        <v>772.20278257028519</v>
      </c>
      <c r="I54" s="6">
        <v>815.21125275050031</v>
      </c>
      <c r="J54" s="6">
        <v>856.31658381558123</v>
      </c>
      <c r="K54" s="6">
        <v>901.36548531266271</v>
      </c>
      <c r="L54" s="6">
        <v>1025.6723543381484</v>
      </c>
      <c r="M54" s="6">
        <v>1003.6471701956871</v>
      </c>
      <c r="N54" s="6">
        <v>1118.1350785636255</v>
      </c>
      <c r="O54" s="6">
        <v>1252.5017425548529</v>
      </c>
      <c r="P54" s="6">
        <v>1409.3064175972418</v>
      </c>
      <c r="Q54" s="6">
        <v>1384.9772418546872</v>
      </c>
      <c r="R54" s="6">
        <v>1449.3751277890844</v>
      </c>
      <c r="S54" s="6">
        <v>1599.9727467106075</v>
      </c>
      <c r="T54" s="6">
        <v>1704.154</v>
      </c>
      <c r="U54" s="6">
        <v>1789.3450000000003</v>
      </c>
      <c r="V54" s="6">
        <v>1894.8795424939362</v>
      </c>
      <c r="W54" s="6">
        <v>2075.3470650986947</v>
      </c>
      <c r="X54" s="6">
        <v>2273.1328426799114</v>
      </c>
      <c r="Y54" s="8">
        <v>2499.1283053540469</v>
      </c>
      <c r="Z54" s="8">
        <v>2665.5772635489316</v>
      </c>
      <c r="AA54" s="8">
        <v>2449.9251589846449</v>
      </c>
      <c r="AB54" s="182">
        <v>2502.9794537515968</v>
      </c>
      <c r="AC54" s="182">
        <v>2427.4306649806599</v>
      </c>
    </row>
    <row r="55" spans="2:29" ht="15" customHeight="1" x14ac:dyDescent="0.45">
      <c r="B55" s="59" t="s">
        <v>57</v>
      </c>
      <c r="C55" s="12" t="s">
        <v>58</v>
      </c>
      <c r="D55" s="11">
        <v>103.5483910143266</v>
      </c>
      <c r="E55" s="11">
        <v>110.57116043037382</v>
      </c>
      <c r="F55" s="11">
        <v>115.87172776322228</v>
      </c>
      <c r="G55" s="11">
        <v>135.04573684608232</v>
      </c>
      <c r="H55" s="11">
        <v>185.67012375666957</v>
      </c>
      <c r="I55" s="11">
        <v>201.29283179490207</v>
      </c>
      <c r="J55" s="11">
        <v>218.26976997539697</v>
      </c>
      <c r="K55" s="11">
        <v>141.95253209021567</v>
      </c>
      <c r="L55" s="11">
        <v>246.30625143667959</v>
      </c>
      <c r="M55" s="11">
        <v>203.5572564819486</v>
      </c>
      <c r="N55" s="11">
        <v>325.02877893718176</v>
      </c>
      <c r="O55" s="11">
        <v>449.37129799931324</v>
      </c>
      <c r="P55" s="11">
        <v>529.36758763404043</v>
      </c>
      <c r="Q55" s="11">
        <v>513.97685512769169</v>
      </c>
      <c r="R55" s="11">
        <v>558.12862785776895</v>
      </c>
      <c r="S55" s="11">
        <v>626.33418240790695</v>
      </c>
      <c r="T55" s="11">
        <v>598.02200000000005</v>
      </c>
      <c r="U55" s="11">
        <v>621.3180000000001</v>
      </c>
      <c r="V55" s="11">
        <v>780.15945510038523</v>
      </c>
      <c r="W55" s="11">
        <v>882.63155914163622</v>
      </c>
      <c r="X55" s="11">
        <v>819.84742540055879</v>
      </c>
      <c r="Y55" s="7">
        <v>921.62314285747959</v>
      </c>
      <c r="Z55" s="7">
        <v>993.7557609402154</v>
      </c>
      <c r="AA55" s="7">
        <v>823.54920640776766</v>
      </c>
      <c r="AB55" s="179">
        <v>779.654521738212</v>
      </c>
      <c r="AC55" s="179">
        <v>737.9221784377545</v>
      </c>
    </row>
    <row r="56" spans="2:29" ht="15" customHeight="1" x14ac:dyDescent="0.45">
      <c r="B56" s="57" t="s">
        <v>221</v>
      </c>
      <c r="C56" s="12" t="s">
        <v>222</v>
      </c>
      <c r="D56" s="11"/>
      <c r="E56" s="11"/>
      <c r="F56" s="11"/>
      <c r="G56" s="11"/>
      <c r="H56" s="11"/>
      <c r="I56" s="11"/>
      <c r="J56" s="11"/>
      <c r="K56" s="11"/>
      <c r="L56" s="11"/>
      <c r="M56" s="11"/>
      <c r="N56" s="11"/>
      <c r="O56" s="11"/>
      <c r="P56" s="11"/>
      <c r="Q56" s="11"/>
      <c r="R56" s="11"/>
      <c r="S56" s="11"/>
      <c r="T56" s="11">
        <v>567.17499999999995</v>
      </c>
      <c r="U56" s="11">
        <v>579.15099999999995</v>
      </c>
      <c r="V56" s="11">
        <v>687.60322562430974</v>
      </c>
      <c r="W56" s="11">
        <v>762.29177452206193</v>
      </c>
      <c r="X56" s="11">
        <v>686.41471879902656</v>
      </c>
      <c r="Y56" s="7">
        <v>792.39653311480959</v>
      </c>
      <c r="Z56" s="7">
        <v>859.35889636396598</v>
      </c>
      <c r="AA56" s="7">
        <v>707.96257354912495</v>
      </c>
      <c r="AB56" s="179"/>
      <c r="AC56" s="179"/>
    </row>
    <row r="57" spans="2:29" ht="15" customHeight="1" x14ac:dyDescent="0.45">
      <c r="B57" s="57" t="s">
        <v>223</v>
      </c>
      <c r="C57" s="12" t="s">
        <v>224</v>
      </c>
      <c r="D57" s="11"/>
      <c r="E57" s="11"/>
      <c r="F57" s="11"/>
      <c r="G57" s="11"/>
      <c r="H57" s="11"/>
      <c r="I57" s="11"/>
      <c r="J57" s="11"/>
      <c r="K57" s="11"/>
      <c r="L57" s="11"/>
      <c r="M57" s="11"/>
      <c r="N57" s="11"/>
      <c r="O57" s="11"/>
      <c r="P57" s="11"/>
      <c r="Q57" s="11"/>
      <c r="R57" s="11"/>
      <c r="S57" s="11"/>
      <c r="T57" s="11">
        <v>24.355</v>
      </c>
      <c r="U57" s="11">
        <v>34.69</v>
      </c>
      <c r="V57" s="11">
        <v>69.182116235643207</v>
      </c>
      <c r="W57" s="11">
        <v>69.529852213914324</v>
      </c>
      <c r="X57" s="11">
        <v>81.257220001933362</v>
      </c>
      <c r="Y57" s="7">
        <v>63.05154677404699</v>
      </c>
      <c r="Z57" s="7">
        <v>63.338274545382426</v>
      </c>
      <c r="AA57" s="7">
        <v>46.995677614944555</v>
      </c>
      <c r="AB57" s="179"/>
      <c r="AC57" s="179"/>
    </row>
    <row r="58" spans="2:29" ht="15" customHeight="1" x14ac:dyDescent="0.45">
      <c r="B58" s="57" t="s">
        <v>225</v>
      </c>
      <c r="C58" s="12" t="s">
        <v>226</v>
      </c>
      <c r="D58" s="11"/>
      <c r="E58" s="11"/>
      <c r="F58" s="11"/>
      <c r="G58" s="11"/>
      <c r="H58" s="11"/>
      <c r="I58" s="11"/>
      <c r="J58" s="11"/>
      <c r="K58" s="11"/>
      <c r="L58" s="11"/>
      <c r="M58" s="11"/>
      <c r="N58" s="11"/>
      <c r="O58" s="11"/>
      <c r="P58" s="11"/>
      <c r="Q58" s="11"/>
      <c r="R58" s="11"/>
      <c r="S58" s="11"/>
      <c r="T58" s="11">
        <v>6.492</v>
      </c>
      <c r="U58" s="11">
        <v>7.4769999999999994</v>
      </c>
      <c r="V58" s="11">
        <v>24.359810604129489</v>
      </c>
      <c r="W58" s="11">
        <v>52.689770044638735</v>
      </c>
      <c r="X58" s="11">
        <v>54.092176640562236</v>
      </c>
      <c r="Y58" s="7">
        <v>54.344003377321634</v>
      </c>
      <c r="Z58" s="7">
        <v>53.103499085881275</v>
      </c>
      <c r="AA58" s="7">
        <v>54.211026950893981</v>
      </c>
      <c r="AB58" s="179"/>
      <c r="AC58" s="179"/>
    </row>
    <row r="59" spans="2:29" ht="15" customHeight="1" x14ac:dyDescent="0.45">
      <c r="B59" s="44" t="s">
        <v>59</v>
      </c>
      <c r="C59" s="1" t="s">
        <v>227</v>
      </c>
      <c r="D59" s="3">
        <v>402.67364313853852</v>
      </c>
      <c r="E59" s="3">
        <v>375.66169448799849</v>
      </c>
      <c r="F59" s="3">
        <v>400.92649018800853</v>
      </c>
      <c r="G59" s="3">
        <v>425.4098093505944</v>
      </c>
      <c r="H59" s="3">
        <v>471.1191049820265</v>
      </c>
      <c r="I59" s="3">
        <v>482.66552968695203</v>
      </c>
      <c r="J59" s="3">
        <v>505.44165327981585</v>
      </c>
      <c r="K59" s="3">
        <v>547.64516247210167</v>
      </c>
      <c r="L59" s="3">
        <v>591.86867295620345</v>
      </c>
      <c r="M59" s="3">
        <v>574.73791278177544</v>
      </c>
      <c r="N59" s="3">
        <v>595.90506204450048</v>
      </c>
      <c r="O59" s="3">
        <v>608.91407438578574</v>
      </c>
      <c r="P59" s="3">
        <v>654.81197121872265</v>
      </c>
      <c r="Q59" s="3">
        <v>652.50667346396131</v>
      </c>
      <c r="R59" s="3">
        <v>675.08059614549973</v>
      </c>
      <c r="S59" s="3">
        <v>763.36502842630898</v>
      </c>
      <c r="T59" s="3">
        <v>815.67399999999998</v>
      </c>
      <c r="U59" s="3">
        <v>834.38400000000001</v>
      </c>
      <c r="V59" s="3">
        <v>798.90514578413968</v>
      </c>
      <c r="W59" s="3">
        <v>856.36533772969597</v>
      </c>
      <c r="X59" s="3">
        <v>881.5825679246509</v>
      </c>
      <c r="Y59" s="7">
        <v>923.69331588444857</v>
      </c>
      <c r="Z59" s="7">
        <v>946.30770146810892</v>
      </c>
      <c r="AA59" s="7">
        <v>979.69192097004805</v>
      </c>
      <c r="AB59" s="179">
        <v>1051.6582707052178</v>
      </c>
      <c r="AC59" s="179">
        <v>1036.8260341036382</v>
      </c>
    </row>
    <row r="60" spans="2:29" ht="15" customHeight="1" x14ac:dyDescent="0.45">
      <c r="B60" s="57" t="s">
        <v>228</v>
      </c>
      <c r="C60" s="12" t="s">
        <v>60</v>
      </c>
      <c r="D60" s="11">
        <v>229.04371921104081</v>
      </c>
      <c r="E60" s="11">
        <v>212.23792878986399</v>
      </c>
      <c r="F60" s="11">
        <v>247.44805588593019</v>
      </c>
      <c r="G60" s="11">
        <v>243.86577592087662</v>
      </c>
      <c r="H60" s="11">
        <v>298.32130802938667</v>
      </c>
      <c r="I60" s="11">
        <v>298.64791130930399</v>
      </c>
      <c r="J60" s="11">
        <v>304.24677100405438</v>
      </c>
      <c r="K60" s="11">
        <v>332.43635188748254</v>
      </c>
      <c r="L60" s="11">
        <v>360.1432358020121</v>
      </c>
      <c r="M60" s="11">
        <v>365.7566551689971</v>
      </c>
      <c r="N60" s="11">
        <v>377.68991426026724</v>
      </c>
      <c r="O60" s="11">
        <v>387.15908958962007</v>
      </c>
      <c r="P60" s="11">
        <v>414.60097960977032</v>
      </c>
      <c r="Q60" s="11">
        <v>409.14453865675716</v>
      </c>
      <c r="R60" s="11">
        <v>419.28502930582664</v>
      </c>
      <c r="S60" s="11">
        <v>487.71600788725078</v>
      </c>
      <c r="T60" s="11">
        <v>537.98800000000006</v>
      </c>
      <c r="U60" s="11">
        <v>550.15700000000004</v>
      </c>
      <c r="V60" s="11">
        <v>504.06063751496691</v>
      </c>
      <c r="W60" s="11">
        <v>555.78582929996651</v>
      </c>
      <c r="X60" s="11">
        <v>599.73718109026879</v>
      </c>
      <c r="Y60" s="7">
        <v>636.60883009464601</v>
      </c>
      <c r="Z60" s="7">
        <v>635.96991892115363</v>
      </c>
      <c r="AA60" s="7">
        <v>659.87106884921241</v>
      </c>
      <c r="AB60" s="179">
        <v>712.2979512222056</v>
      </c>
      <c r="AC60" s="179">
        <v>713.15992690504038</v>
      </c>
    </row>
    <row r="61" spans="2:29" ht="15" customHeight="1" x14ac:dyDescent="0.45">
      <c r="B61" s="57" t="s">
        <v>229</v>
      </c>
      <c r="C61" s="12" t="s">
        <v>230</v>
      </c>
      <c r="D61" s="11">
        <v>68.640613591007309</v>
      </c>
      <c r="E61" s="11">
        <v>63.214990744791983</v>
      </c>
      <c r="F61" s="11">
        <v>62.238013362143718</v>
      </c>
      <c r="G61" s="11">
        <v>63.641158530382249</v>
      </c>
      <c r="H61" s="11">
        <v>58.15900890887103</v>
      </c>
      <c r="I61" s="11">
        <v>62.66878276719865</v>
      </c>
      <c r="J61" s="11">
        <v>67.986406732585934</v>
      </c>
      <c r="K61" s="11">
        <v>73.72964453190923</v>
      </c>
      <c r="L61" s="11">
        <v>77.576599463223914</v>
      </c>
      <c r="M61" s="11">
        <v>69.424310724215161</v>
      </c>
      <c r="N61" s="11">
        <v>70.203117924106152</v>
      </c>
      <c r="O61" s="11">
        <v>64.064168091307963</v>
      </c>
      <c r="P61" s="11">
        <v>68.193935034611954</v>
      </c>
      <c r="Q61" s="11">
        <v>67.646859386090881</v>
      </c>
      <c r="R61" s="11">
        <v>67.357387537993475</v>
      </c>
      <c r="S61" s="11">
        <v>69.232501512067557</v>
      </c>
      <c r="T61" s="11">
        <v>71.933999999999997</v>
      </c>
      <c r="U61" s="11">
        <v>73.941000000000003</v>
      </c>
      <c r="V61" s="11">
        <v>100.5239120078179</v>
      </c>
      <c r="W61" s="11">
        <v>104.20240205613869</v>
      </c>
      <c r="X61" s="11">
        <v>105.35989256688258</v>
      </c>
      <c r="Y61" s="7">
        <v>109.76076451174424</v>
      </c>
      <c r="Z61" s="7">
        <v>112.94228064049835</v>
      </c>
      <c r="AA61" s="7">
        <v>114.80945686548819</v>
      </c>
      <c r="AB61" s="179">
        <v>115.47769761758586</v>
      </c>
      <c r="AC61" s="179">
        <v>114.06743218539175</v>
      </c>
    </row>
    <row r="62" spans="2:29" ht="15" customHeight="1" x14ac:dyDescent="0.45">
      <c r="B62" s="57" t="s">
        <v>231</v>
      </c>
      <c r="C62" s="12" t="s">
        <v>232</v>
      </c>
      <c r="D62" s="11">
        <v>2.5336650033040566</v>
      </c>
      <c r="E62" s="11">
        <v>3.5255764110282959</v>
      </c>
      <c r="F62" s="11">
        <v>3.217456099689981</v>
      </c>
      <c r="G62" s="11">
        <v>3.3800349489907675</v>
      </c>
      <c r="H62" s="11">
        <v>10.695971242683022</v>
      </c>
      <c r="I62" s="11">
        <v>11.422566428284938</v>
      </c>
      <c r="J62" s="11">
        <v>14.284965406266219</v>
      </c>
      <c r="K62" s="11">
        <v>19.815929429023452</v>
      </c>
      <c r="L62" s="11">
        <v>20.254830147906045</v>
      </c>
      <c r="M62" s="11">
        <v>17.764940648834884</v>
      </c>
      <c r="N62" s="11">
        <v>20.127358379765045</v>
      </c>
      <c r="O62" s="11">
        <v>21.105551364930552</v>
      </c>
      <c r="P62" s="11">
        <v>25.063168283326451</v>
      </c>
      <c r="Q62" s="11">
        <v>20.686215388640477</v>
      </c>
      <c r="R62" s="11">
        <v>24.899366686483685</v>
      </c>
      <c r="S62" s="11">
        <v>20.310619817484625</v>
      </c>
      <c r="T62" s="11">
        <v>24.741</v>
      </c>
      <c r="U62" s="11">
        <v>30.972999999999999</v>
      </c>
      <c r="V62" s="11">
        <v>41.770174399407949</v>
      </c>
      <c r="W62" s="11">
        <v>45.807179565968049</v>
      </c>
      <c r="X62" s="11">
        <v>19.428566200303823</v>
      </c>
      <c r="Y62" s="7">
        <v>32.020270836588388</v>
      </c>
      <c r="Z62" s="7">
        <v>27.988343849124831</v>
      </c>
      <c r="AA62" s="7">
        <v>29.13414365055581</v>
      </c>
      <c r="AB62" s="179">
        <v>28.129592183629608</v>
      </c>
      <c r="AC62" s="179">
        <v>26.362836708357754</v>
      </c>
    </row>
    <row r="63" spans="2:29" ht="15" customHeight="1" x14ac:dyDescent="0.45">
      <c r="B63" s="57" t="s">
        <v>233</v>
      </c>
      <c r="C63" s="12" t="s">
        <v>234</v>
      </c>
      <c r="D63" s="11">
        <v>94.640584682297259</v>
      </c>
      <c r="E63" s="11">
        <v>89.553029471866154</v>
      </c>
      <c r="F63" s="11">
        <v>82.039788890557418</v>
      </c>
      <c r="G63" s="11">
        <v>106.31066444111507</v>
      </c>
      <c r="H63" s="11">
        <v>101.62031363505655</v>
      </c>
      <c r="I63" s="11">
        <v>106.91558856054002</v>
      </c>
      <c r="J63" s="11">
        <v>115.33003971155485</v>
      </c>
      <c r="K63" s="11">
        <v>119.16043559963572</v>
      </c>
      <c r="L63" s="11">
        <v>131.14095765837774</v>
      </c>
      <c r="M63" s="11">
        <v>121.06730151638028</v>
      </c>
      <c r="N63" s="11">
        <v>127.70418493321009</v>
      </c>
      <c r="O63" s="11">
        <v>137.50167226754709</v>
      </c>
      <c r="P63" s="11">
        <v>148.48639285195281</v>
      </c>
      <c r="Q63" s="11">
        <v>156.1533662786878</v>
      </c>
      <c r="R63" s="11">
        <v>166.69779212268824</v>
      </c>
      <c r="S63" s="11">
        <v>187.35227241239704</v>
      </c>
      <c r="T63" s="11">
        <v>181.011</v>
      </c>
      <c r="U63" s="11">
        <v>179.31299999999999</v>
      </c>
      <c r="V63" s="11">
        <v>151.3758210407504</v>
      </c>
      <c r="W63" s="11">
        <v>148.93940124793218</v>
      </c>
      <c r="X63" s="11">
        <v>150.30238162840803</v>
      </c>
      <c r="Y63" s="7">
        <v>135.56126271673651</v>
      </c>
      <c r="Z63" s="7">
        <v>159.086630874262</v>
      </c>
      <c r="AA63" s="7">
        <v>164.82163423108275</v>
      </c>
      <c r="AB63" s="179">
        <v>181.61081157670057</v>
      </c>
      <c r="AC63" s="179">
        <v>168.6204160170239</v>
      </c>
    </row>
    <row r="64" spans="2:29" ht="15" customHeight="1" x14ac:dyDescent="0.45">
      <c r="B64" s="44" t="s">
        <v>61</v>
      </c>
      <c r="C64" s="1" t="s">
        <v>62</v>
      </c>
      <c r="D64" s="3">
        <v>19.917044243067895</v>
      </c>
      <c r="E64" s="3">
        <v>19.914571492496204</v>
      </c>
      <c r="F64" s="3">
        <v>20.453687762203248</v>
      </c>
      <c r="G64" s="3">
        <v>20.214408970980877</v>
      </c>
      <c r="H64" s="3">
        <v>24.585068735061888</v>
      </c>
      <c r="I64" s="3">
        <v>26.382173636665225</v>
      </c>
      <c r="J64" s="3">
        <v>28.384966846728915</v>
      </c>
      <c r="K64" s="3">
        <v>31.642545140624627</v>
      </c>
      <c r="L64" s="3">
        <v>35.804705370551495</v>
      </c>
      <c r="M64" s="3">
        <v>42.999901933073005</v>
      </c>
      <c r="N64" s="3">
        <v>46.595693388064241</v>
      </c>
      <c r="O64" s="3">
        <v>48.700459482057667</v>
      </c>
      <c r="P64" s="3">
        <v>54.325553990418349</v>
      </c>
      <c r="Q64" s="3">
        <v>49.178565597628371</v>
      </c>
      <c r="R64" s="3">
        <v>47.617935120233916</v>
      </c>
      <c r="S64" s="3">
        <v>48.062046562771123</v>
      </c>
      <c r="T64" s="3">
        <v>56.585999999999999</v>
      </c>
      <c r="U64" s="3">
        <v>69.724000000000004</v>
      </c>
      <c r="V64" s="3">
        <v>54.599926728743704</v>
      </c>
      <c r="W64" s="3">
        <v>60.36179459343731</v>
      </c>
      <c r="X64" s="3">
        <v>58.41308970846945</v>
      </c>
      <c r="Y64" s="7">
        <v>63.513195867140901</v>
      </c>
      <c r="Z64" s="7">
        <v>62.13819008666146</v>
      </c>
      <c r="AA64" s="7">
        <v>56.127644762169119</v>
      </c>
      <c r="AB64" s="179">
        <v>55.981886433807688</v>
      </c>
      <c r="AC64" s="179">
        <v>57.290211427471661</v>
      </c>
    </row>
    <row r="65" spans="2:29" ht="15" customHeight="1" x14ac:dyDescent="0.45">
      <c r="B65" s="44" t="s">
        <v>63</v>
      </c>
      <c r="C65" s="1" t="s">
        <v>64</v>
      </c>
      <c r="D65" s="3">
        <v>58.941484109878594</v>
      </c>
      <c r="E65" s="3">
        <v>63.339927845893229</v>
      </c>
      <c r="F65" s="3">
        <v>62.70470358467319</v>
      </c>
      <c r="G65" s="3">
        <v>63.70576927629822</v>
      </c>
      <c r="H65" s="3">
        <v>70.816917641822528</v>
      </c>
      <c r="I65" s="3">
        <v>82.980958558643493</v>
      </c>
      <c r="J65" s="3">
        <v>85.601919622256474</v>
      </c>
      <c r="K65" s="3">
        <v>104.47457108656249</v>
      </c>
      <c r="L65" s="3">
        <v>114.90337445689569</v>
      </c>
      <c r="M65" s="3">
        <v>120.58847732656332</v>
      </c>
      <c r="N65" s="3">
        <v>133.14629360816633</v>
      </c>
      <c r="O65" s="3">
        <v>159.14948179762905</v>
      </c>
      <c r="P65" s="3">
        <v>185.14823241424628</v>
      </c>
      <c r="Q65" s="3">
        <v>183.05406973035738</v>
      </c>
      <c r="R65" s="3">
        <v>179.82501505698158</v>
      </c>
      <c r="S65" s="3">
        <v>182.97531213122556</v>
      </c>
      <c r="T65" s="3">
        <v>233.87200000000001</v>
      </c>
      <c r="U65" s="3">
        <v>263.91899999999998</v>
      </c>
      <c r="V65" s="3">
        <v>249.10804500647615</v>
      </c>
      <c r="W65" s="3">
        <v>262.16213106986004</v>
      </c>
      <c r="X65" s="3">
        <v>496.76334212393687</v>
      </c>
      <c r="Y65" s="7">
        <v>581.57289613593582</v>
      </c>
      <c r="Z65" s="7">
        <v>685.77358148576207</v>
      </c>
      <c r="AA65" s="7">
        <v>674.77699458013217</v>
      </c>
      <c r="AB65" s="179">
        <v>797.0534521467589</v>
      </c>
      <c r="AC65" s="179">
        <v>798.88687069712103</v>
      </c>
    </row>
    <row r="66" spans="2:29" ht="15" customHeight="1" x14ac:dyDescent="0.45">
      <c r="B66" s="44" t="s">
        <v>65</v>
      </c>
      <c r="C66" s="4" t="s">
        <v>66</v>
      </c>
      <c r="D66" s="6">
        <v>1146.5032083347871</v>
      </c>
      <c r="E66" s="6">
        <v>1251.9890608565238</v>
      </c>
      <c r="F66" s="6">
        <v>1342.2679514192157</v>
      </c>
      <c r="G66" s="6">
        <v>1435.0463627751822</v>
      </c>
      <c r="H66" s="6">
        <v>1496.5729824828879</v>
      </c>
      <c r="I66" s="6">
        <v>1614.0857881989866</v>
      </c>
      <c r="J66" s="6">
        <v>1761.4590898703143</v>
      </c>
      <c r="K66" s="6">
        <v>1941.6114620300157</v>
      </c>
      <c r="L66" s="6">
        <v>2029.3510024956629</v>
      </c>
      <c r="M66" s="6">
        <v>2094.8040508831418</v>
      </c>
      <c r="N66" s="6">
        <v>2219.2079048695364</v>
      </c>
      <c r="O66" s="6">
        <v>2278.3335750530691</v>
      </c>
      <c r="P66" s="6">
        <v>2427.8225815250235</v>
      </c>
      <c r="Q66" s="6">
        <v>2636.4648140303257</v>
      </c>
      <c r="R66" s="6">
        <v>2779.5381854604611</v>
      </c>
      <c r="S66" s="6">
        <v>2920.2623813612713</v>
      </c>
      <c r="T66" s="6">
        <v>3081.982</v>
      </c>
      <c r="U66" s="6">
        <v>3289.5549999999994</v>
      </c>
      <c r="V66" s="6">
        <v>3492.9503172682348</v>
      </c>
      <c r="W66" s="6">
        <v>3670.6766598891563</v>
      </c>
      <c r="X66" s="6">
        <v>3963.976123167984</v>
      </c>
      <c r="Y66" s="8">
        <v>3870.8791107827437</v>
      </c>
      <c r="Z66" s="8">
        <v>4353.6278538472734</v>
      </c>
      <c r="AA66" s="8">
        <v>4536.1167590530476</v>
      </c>
      <c r="AB66" s="182">
        <v>4703.6465246464195</v>
      </c>
      <c r="AC66" s="182">
        <v>4953.7644313145993</v>
      </c>
    </row>
    <row r="67" spans="2:29" ht="15" customHeight="1" x14ac:dyDescent="0.45">
      <c r="B67" s="44" t="s">
        <v>67</v>
      </c>
      <c r="C67" s="1" t="s">
        <v>68</v>
      </c>
      <c r="D67" s="3">
        <v>249.22969501692222</v>
      </c>
      <c r="E67" s="3">
        <v>286.13647758091332</v>
      </c>
      <c r="F67" s="3">
        <v>294.91973064380812</v>
      </c>
      <c r="G67" s="3">
        <v>323.73500353654708</v>
      </c>
      <c r="H67" s="3">
        <v>332.32589774574001</v>
      </c>
      <c r="I67" s="3">
        <v>386.32024004544309</v>
      </c>
      <c r="J67" s="3">
        <v>431.43736239093488</v>
      </c>
      <c r="K67" s="3">
        <v>506.53146890196444</v>
      </c>
      <c r="L67" s="3">
        <v>543.64079694088207</v>
      </c>
      <c r="M67" s="3">
        <v>556.19212663489236</v>
      </c>
      <c r="N67" s="3">
        <v>592.92424859112475</v>
      </c>
      <c r="O67" s="3">
        <v>578.95651020605044</v>
      </c>
      <c r="P67" s="3">
        <v>609.12487180070377</v>
      </c>
      <c r="Q67" s="3">
        <v>651.09767731645957</v>
      </c>
      <c r="R67" s="3">
        <v>688.39003647274569</v>
      </c>
      <c r="S67" s="3">
        <v>675.90115480616168</v>
      </c>
      <c r="T67" s="3">
        <v>722.54399999999998</v>
      </c>
      <c r="U67" s="3">
        <v>705.77700000000004</v>
      </c>
      <c r="V67" s="3">
        <v>727.32997486979139</v>
      </c>
      <c r="W67" s="3">
        <v>750.70427997205832</v>
      </c>
      <c r="X67" s="3">
        <v>801.61506836970364</v>
      </c>
      <c r="Y67" s="7">
        <v>810.1860764187187</v>
      </c>
      <c r="Z67" s="7">
        <v>851.86568729165697</v>
      </c>
      <c r="AA67" s="7">
        <v>887.48891892346285</v>
      </c>
      <c r="AB67" s="179">
        <v>921.36282947056532</v>
      </c>
      <c r="AC67" s="179">
        <v>998.66190114794995</v>
      </c>
    </row>
    <row r="68" spans="2:29" ht="15" customHeight="1" x14ac:dyDescent="0.45">
      <c r="B68" s="44" t="s">
        <v>69</v>
      </c>
      <c r="C68" s="1" t="s">
        <v>70</v>
      </c>
      <c r="D68" s="3">
        <v>32.398581453194943</v>
      </c>
      <c r="E68" s="3">
        <v>34.352433545674778</v>
      </c>
      <c r="F68" s="3">
        <v>34.659045165685455</v>
      </c>
      <c r="G68" s="3">
        <v>34.088581735813669</v>
      </c>
      <c r="H68" s="3">
        <v>39.562813328301594</v>
      </c>
      <c r="I68" s="3">
        <v>46.600612168714498</v>
      </c>
      <c r="J68" s="3">
        <v>49.600370206706216</v>
      </c>
      <c r="K68" s="3">
        <v>55.461175783319199</v>
      </c>
      <c r="L68" s="3">
        <v>59.946505567986186</v>
      </c>
      <c r="M68" s="3">
        <v>66.702261445199326</v>
      </c>
      <c r="N68" s="3">
        <v>70.607560436938385</v>
      </c>
      <c r="O68" s="3">
        <v>73.206950971565888</v>
      </c>
      <c r="P68" s="3">
        <v>79.723439020003667</v>
      </c>
      <c r="Q68" s="3">
        <v>99.603907457246777</v>
      </c>
      <c r="R68" s="3">
        <v>103.40855617137609</v>
      </c>
      <c r="S68" s="3">
        <v>109.79128991518809</v>
      </c>
      <c r="T68" s="3">
        <v>78.747</v>
      </c>
      <c r="U68" s="3">
        <v>91.951999999999998</v>
      </c>
      <c r="V68" s="3">
        <v>102.43037927343082</v>
      </c>
      <c r="W68" s="3">
        <v>92.256696641200023</v>
      </c>
      <c r="X68" s="3">
        <v>101.24431131012106</v>
      </c>
      <c r="Y68" s="7">
        <v>98.37267168948209</v>
      </c>
      <c r="Z68" s="7">
        <v>99.736291159363901</v>
      </c>
      <c r="AA68" s="7">
        <v>96.686682389574628</v>
      </c>
      <c r="AB68" s="179">
        <v>101.81537099409771</v>
      </c>
      <c r="AC68" s="179">
        <v>114.04683123635378</v>
      </c>
    </row>
    <row r="69" spans="2:29" ht="15" customHeight="1" x14ac:dyDescent="0.45">
      <c r="B69" s="44" t="s">
        <v>71</v>
      </c>
      <c r="C69" s="1" t="s">
        <v>72</v>
      </c>
      <c r="D69" s="3">
        <v>96.697507312459535</v>
      </c>
      <c r="E69" s="3">
        <v>91.202586333333741</v>
      </c>
      <c r="F69" s="3">
        <v>94.719596358755126</v>
      </c>
      <c r="G69" s="3">
        <v>98.233648129309444</v>
      </c>
      <c r="H69" s="3">
        <v>116.93849906173875</v>
      </c>
      <c r="I69" s="3">
        <v>121.33118150376932</v>
      </c>
      <c r="J69" s="3">
        <v>131.31825878345367</v>
      </c>
      <c r="K69" s="3">
        <v>143.16649131996289</v>
      </c>
      <c r="L69" s="3">
        <v>133.18327734542163</v>
      </c>
      <c r="M69" s="3">
        <v>122.47891990526534</v>
      </c>
      <c r="N69" s="3">
        <v>150.98741020384696</v>
      </c>
      <c r="O69" s="3">
        <v>147.07633204984302</v>
      </c>
      <c r="P69" s="3">
        <v>156.7271847022204</v>
      </c>
      <c r="Q69" s="3">
        <v>149.23458545285752</v>
      </c>
      <c r="R69" s="3">
        <v>151.87369559196247</v>
      </c>
      <c r="S69" s="3">
        <v>156.82224525548671</v>
      </c>
      <c r="T69" s="3">
        <v>162.49100000000001</v>
      </c>
      <c r="U69" s="3">
        <v>169.68899999999999</v>
      </c>
      <c r="V69" s="3">
        <v>207.47034746781722</v>
      </c>
      <c r="W69" s="3">
        <v>207.96000032423743</v>
      </c>
      <c r="X69" s="3">
        <v>213.58615568469131</v>
      </c>
      <c r="Y69" s="7">
        <v>222.71095600484014</v>
      </c>
      <c r="Z69" s="7">
        <v>227.65237326343629</v>
      </c>
      <c r="AA69" s="7">
        <v>236.22689549232356</v>
      </c>
      <c r="AB69" s="179">
        <v>241.10850336442292</v>
      </c>
      <c r="AC69" s="179">
        <v>240.88049251580219</v>
      </c>
    </row>
    <row r="70" spans="2:29" ht="15" customHeight="1" x14ac:dyDescent="0.45">
      <c r="B70" s="44" t="s">
        <v>73</v>
      </c>
      <c r="C70" s="1" t="s">
        <v>74</v>
      </c>
      <c r="D70" s="3">
        <v>28.558634360974519</v>
      </c>
      <c r="E70" s="3">
        <v>30.217996023877493</v>
      </c>
      <c r="F70" s="3">
        <v>36.210746871266288</v>
      </c>
      <c r="G70" s="3">
        <v>40.883857272443151</v>
      </c>
      <c r="H70" s="3">
        <v>43.209914681919649</v>
      </c>
      <c r="I70" s="3">
        <v>50.165487181038486</v>
      </c>
      <c r="J70" s="3">
        <v>60.552316203344212</v>
      </c>
      <c r="K70" s="3">
        <v>64.731677921910389</v>
      </c>
      <c r="L70" s="3">
        <v>79.436245423140079</v>
      </c>
      <c r="M70" s="3">
        <v>79.446382419455887</v>
      </c>
      <c r="N70" s="3">
        <v>87.038390350268443</v>
      </c>
      <c r="O70" s="3">
        <v>109.85927429218847</v>
      </c>
      <c r="P70" s="3">
        <v>127.63507448724421</v>
      </c>
      <c r="Q70" s="3">
        <v>158.39273741116426</v>
      </c>
      <c r="R70" s="3">
        <v>174.35750947908406</v>
      </c>
      <c r="S70" s="3">
        <v>184.54875486760707</v>
      </c>
      <c r="T70" s="3">
        <v>198.625</v>
      </c>
      <c r="U70" s="3">
        <v>208.99199999999999</v>
      </c>
      <c r="V70" s="3">
        <v>224.33209499319315</v>
      </c>
      <c r="W70" s="3">
        <v>238.91559535463276</v>
      </c>
      <c r="X70" s="3">
        <v>264.9222644999067</v>
      </c>
      <c r="Y70" s="7">
        <v>261.42072859513411</v>
      </c>
      <c r="Z70" s="7">
        <v>275.08801164886967</v>
      </c>
      <c r="AA70" s="7">
        <v>282.78613009288</v>
      </c>
      <c r="AB70" s="179">
        <v>268.35791313371777</v>
      </c>
      <c r="AC70" s="179">
        <v>251.90538182149535</v>
      </c>
    </row>
    <row r="71" spans="2:29" ht="15" customHeight="1" x14ac:dyDescent="0.45">
      <c r="B71" s="44" t="s">
        <v>75</v>
      </c>
      <c r="C71" s="1" t="s">
        <v>76</v>
      </c>
      <c r="D71" s="3">
        <v>18.670165494397338</v>
      </c>
      <c r="E71" s="3">
        <v>18.648611989591213</v>
      </c>
      <c r="F71" s="3">
        <v>23.403271496920183</v>
      </c>
      <c r="G71" s="3">
        <v>27.255941985121595</v>
      </c>
      <c r="H71" s="3">
        <v>30.031949164840299</v>
      </c>
      <c r="I71" s="3">
        <v>33.414262382437393</v>
      </c>
      <c r="J71" s="3">
        <v>45.369869402800347</v>
      </c>
      <c r="K71" s="3">
        <v>50.475295461490823</v>
      </c>
      <c r="L71" s="3">
        <v>52.47190201132674</v>
      </c>
      <c r="M71" s="3">
        <v>60.099193099606929</v>
      </c>
      <c r="N71" s="3">
        <v>63.76158244977136</v>
      </c>
      <c r="O71" s="3">
        <v>65.621539120722403</v>
      </c>
      <c r="P71" s="3">
        <v>74.398095747016697</v>
      </c>
      <c r="Q71" s="3">
        <v>82.084715876201372</v>
      </c>
      <c r="R71" s="3">
        <v>109.10710918486022</v>
      </c>
      <c r="S71" s="3">
        <v>120.11549349289386</v>
      </c>
      <c r="T71" s="3">
        <v>114.995</v>
      </c>
      <c r="U71" s="3">
        <v>136.4</v>
      </c>
      <c r="V71" s="3">
        <v>148.12755918117844</v>
      </c>
      <c r="W71" s="3">
        <v>148.81559193163991</v>
      </c>
      <c r="X71" s="3">
        <v>149.74277706892246</v>
      </c>
      <c r="Y71" s="7">
        <v>170.84265682729065</v>
      </c>
      <c r="Z71" s="7">
        <v>210.22243512244651</v>
      </c>
      <c r="AA71" s="7">
        <v>217.11149740714583</v>
      </c>
      <c r="AB71" s="179">
        <v>222.27679619390571</v>
      </c>
      <c r="AC71" s="179">
        <v>236.41537892493648</v>
      </c>
    </row>
    <row r="72" spans="2:29" ht="15" customHeight="1" x14ac:dyDescent="0.45">
      <c r="B72" s="44" t="s">
        <v>77</v>
      </c>
      <c r="C72" s="1" t="s">
        <v>78</v>
      </c>
      <c r="D72" s="3">
        <v>259.70650893934942</v>
      </c>
      <c r="E72" s="3">
        <v>259.64039862750201</v>
      </c>
      <c r="F72" s="3">
        <v>263.86523020724047</v>
      </c>
      <c r="G72" s="3">
        <v>266.73408062407583</v>
      </c>
      <c r="H72" s="3">
        <v>280.17413684925936</v>
      </c>
      <c r="I72" s="3">
        <v>288.15238727949657</v>
      </c>
      <c r="J72" s="3">
        <v>301.1955455445289</v>
      </c>
      <c r="K72" s="3">
        <v>308.57461598575338</v>
      </c>
      <c r="L72" s="3">
        <v>315.39970723181</v>
      </c>
      <c r="M72" s="3">
        <v>323.12189702629723</v>
      </c>
      <c r="N72" s="3">
        <v>338.47735357773132</v>
      </c>
      <c r="O72" s="3">
        <v>352.2717759093552</v>
      </c>
      <c r="P72" s="3">
        <v>361.73194488314749</v>
      </c>
      <c r="Q72" s="3">
        <v>370.2585093116715</v>
      </c>
      <c r="R72" s="3">
        <v>381.02458577712969</v>
      </c>
      <c r="S72" s="3">
        <v>394.84181686679688</v>
      </c>
      <c r="T72" s="3">
        <v>404.35599999999999</v>
      </c>
      <c r="U72" s="3">
        <v>413.94500000000005</v>
      </c>
      <c r="V72" s="3">
        <v>432.75622745566022</v>
      </c>
      <c r="W72" s="3">
        <v>470.06836717746177</v>
      </c>
      <c r="X72" s="3">
        <v>485.64046017939995</v>
      </c>
      <c r="Y72" s="7">
        <v>491.4286439702966</v>
      </c>
      <c r="Z72" s="7">
        <v>500.7130827302347</v>
      </c>
      <c r="AA72" s="7">
        <v>509.28123339977986</v>
      </c>
      <c r="AB72" s="179">
        <v>516.19985096155096</v>
      </c>
      <c r="AC72" s="179">
        <v>527.00735400644987</v>
      </c>
    </row>
    <row r="73" spans="2:29" ht="15" customHeight="1" x14ac:dyDescent="0.45">
      <c r="B73" s="44" t="s">
        <v>79</v>
      </c>
      <c r="C73" s="1" t="s">
        <v>235</v>
      </c>
      <c r="D73" s="3">
        <v>23.921323589149537</v>
      </c>
      <c r="E73" s="3">
        <v>24.441627005677496</v>
      </c>
      <c r="F73" s="3">
        <v>24.405460266322763</v>
      </c>
      <c r="G73" s="3">
        <v>23.374726465925125</v>
      </c>
      <c r="H73" s="3">
        <v>26.486320098231126</v>
      </c>
      <c r="I73" s="3">
        <v>28.556396368677127</v>
      </c>
      <c r="J73" s="3">
        <v>32.354059963519099</v>
      </c>
      <c r="K73" s="3">
        <v>35.218087006893739</v>
      </c>
      <c r="L73" s="3">
        <v>40.419218152999917</v>
      </c>
      <c r="M73" s="3">
        <v>47.983038147354307</v>
      </c>
      <c r="N73" s="3">
        <v>50.250924585382002</v>
      </c>
      <c r="O73" s="3">
        <v>58.876570673486448</v>
      </c>
      <c r="P73" s="3">
        <v>70.772539057092033</v>
      </c>
      <c r="Q73" s="3">
        <v>108.63799915301833</v>
      </c>
      <c r="R73" s="3">
        <v>81.088054417535375</v>
      </c>
      <c r="S73" s="3">
        <v>82.420960585013063</v>
      </c>
      <c r="T73" s="3">
        <v>69.491</v>
      </c>
      <c r="U73" s="3">
        <v>96.677999999999997</v>
      </c>
      <c r="V73" s="3">
        <v>90.929709727039665</v>
      </c>
      <c r="W73" s="3">
        <v>105.65876399343956</v>
      </c>
      <c r="X73" s="3">
        <v>114.04326206039175</v>
      </c>
      <c r="Y73" s="7">
        <v>122.49681586231495</v>
      </c>
      <c r="Z73" s="7">
        <v>131.57818299192775</v>
      </c>
      <c r="AA73" s="7">
        <v>137.52023636746142</v>
      </c>
      <c r="AB73" s="179">
        <v>166.97158036336847</v>
      </c>
      <c r="AC73" s="179">
        <v>178.94362692657319</v>
      </c>
    </row>
    <row r="74" spans="2:29" ht="15" customHeight="1" x14ac:dyDescent="0.45">
      <c r="B74" s="44" t="s">
        <v>80</v>
      </c>
      <c r="C74" s="1" t="s">
        <v>236</v>
      </c>
      <c r="D74" s="3">
        <v>453.82501490364882</v>
      </c>
      <c r="E74" s="3">
        <v>527.74055272009662</v>
      </c>
      <c r="F74" s="3">
        <v>586.33382207935529</v>
      </c>
      <c r="G74" s="3">
        <v>637.25971819872711</v>
      </c>
      <c r="H74" s="3">
        <v>645.32282761928968</v>
      </c>
      <c r="I74" s="3">
        <v>680.94086981912278</v>
      </c>
      <c r="J74" s="3">
        <v>728.59628539545304</v>
      </c>
      <c r="K74" s="3">
        <v>806.06724438506774</v>
      </c>
      <c r="L74" s="3">
        <v>828.34663817386217</v>
      </c>
      <c r="M74" s="3">
        <v>861.53263545886648</v>
      </c>
      <c r="N74" s="3">
        <v>890.70778233582632</v>
      </c>
      <c r="O74" s="3">
        <v>903.99009100725311</v>
      </c>
      <c r="P74" s="3">
        <v>957.41222100030268</v>
      </c>
      <c r="Q74" s="3">
        <v>1027.9080194877622</v>
      </c>
      <c r="R74" s="3">
        <v>1099.2789716444656</v>
      </c>
      <c r="S74" s="3">
        <v>1202.9921839104209</v>
      </c>
      <c r="T74" s="3">
        <v>1330.7329999999999</v>
      </c>
      <c r="U74" s="3">
        <v>1466.1220000000001</v>
      </c>
      <c r="V74" s="3">
        <v>1559.1870137755932</v>
      </c>
      <c r="W74" s="3">
        <v>1658.1186677348448</v>
      </c>
      <c r="X74" s="3">
        <v>1831.349489086504</v>
      </c>
      <c r="Y74" s="7">
        <v>1701.2636727851511</v>
      </c>
      <c r="Z74" s="7">
        <v>2034.7135143516905</v>
      </c>
      <c r="AA74" s="7">
        <v>2143.4717710012637</v>
      </c>
      <c r="AB74" s="179">
        <v>2231.9452795251582</v>
      </c>
      <c r="AC74" s="179">
        <v>2350.7987976216782</v>
      </c>
    </row>
    <row r="75" spans="2:29" ht="15" customHeight="1" x14ac:dyDescent="0.45">
      <c r="B75" s="57" t="s">
        <v>237</v>
      </c>
      <c r="C75" s="12" t="s">
        <v>238</v>
      </c>
      <c r="D75" s="11"/>
      <c r="E75" s="11"/>
      <c r="F75" s="11"/>
      <c r="G75" s="11"/>
      <c r="H75" s="11"/>
      <c r="I75" s="11"/>
      <c r="J75" s="11"/>
      <c r="K75" s="11"/>
      <c r="L75" s="11"/>
      <c r="M75" s="11"/>
      <c r="N75" s="11"/>
      <c r="O75" s="11"/>
      <c r="P75" s="11"/>
      <c r="Q75" s="11"/>
      <c r="R75" s="11"/>
      <c r="S75" s="11"/>
      <c r="T75" s="11"/>
      <c r="U75" s="11"/>
      <c r="V75" s="11"/>
      <c r="W75" s="11"/>
      <c r="X75" s="11"/>
      <c r="Y75" s="7"/>
      <c r="Z75" s="7"/>
      <c r="AA75" s="7"/>
      <c r="AB75" s="179"/>
      <c r="AC75" s="179"/>
    </row>
    <row r="76" spans="2:29" ht="15" customHeight="1" x14ac:dyDescent="0.45">
      <c r="B76" s="57" t="s">
        <v>239</v>
      </c>
      <c r="C76" s="12" t="s">
        <v>240</v>
      </c>
      <c r="D76" s="11"/>
      <c r="E76" s="11"/>
      <c r="F76" s="11"/>
      <c r="G76" s="11"/>
      <c r="H76" s="11"/>
      <c r="I76" s="11"/>
      <c r="J76" s="11"/>
      <c r="K76" s="11"/>
      <c r="L76" s="11"/>
      <c r="M76" s="11"/>
      <c r="N76" s="11"/>
      <c r="O76" s="11"/>
      <c r="P76" s="11"/>
      <c r="Q76" s="11"/>
      <c r="R76" s="11"/>
      <c r="S76" s="11"/>
      <c r="T76" s="11"/>
      <c r="U76" s="11"/>
      <c r="V76" s="11"/>
      <c r="W76" s="11"/>
      <c r="X76" s="11"/>
      <c r="Y76" s="7"/>
      <c r="Z76" s="7"/>
      <c r="AA76" s="7"/>
      <c r="AB76" s="179"/>
      <c r="AC76" s="179"/>
    </row>
    <row r="77" spans="2:29" ht="15" customHeight="1" x14ac:dyDescent="0.45">
      <c r="B77" s="57" t="s">
        <v>241</v>
      </c>
      <c r="C77" s="12" t="s">
        <v>242</v>
      </c>
      <c r="D77" s="11"/>
      <c r="E77" s="11"/>
      <c r="F77" s="11"/>
      <c r="G77" s="11"/>
      <c r="H77" s="11"/>
      <c r="I77" s="11"/>
      <c r="J77" s="11"/>
      <c r="K77" s="11"/>
      <c r="L77" s="11"/>
      <c r="M77" s="11"/>
      <c r="N77" s="11"/>
      <c r="O77" s="11"/>
      <c r="P77" s="11"/>
      <c r="Q77" s="11"/>
      <c r="R77" s="11"/>
      <c r="S77" s="11"/>
      <c r="T77" s="11"/>
      <c r="U77" s="11"/>
      <c r="V77" s="11"/>
      <c r="W77" s="11"/>
      <c r="X77" s="11"/>
      <c r="Y77" s="7"/>
      <c r="Z77" s="7"/>
      <c r="AA77" s="7"/>
      <c r="AB77" s="179"/>
      <c r="AC77" s="179"/>
    </row>
    <row r="78" spans="2:29" ht="15" customHeight="1" x14ac:dyDescent="0.45">
      <c r="B78" s="44" t="s">
        <v>82</v>
      </c>
      <c r="C78" s="4" t="s">
        <v>83</v>
      </c>
      <c r="D78" s="6">
        <v>2753.8162807242693</v>
      </c>
      <c r="E78" s="6">
        <v>2810.7569536165934</v>
      </c>
      <c r="F78" s="6">
        <v>3006.2406494273405</v>
      </c>
      <c r="G78" s="6">
        <v>3141.1428993981071</v>
      </c>
      <c r="H78" s="6">
        <v>3386.2249312325575</v>
      </c>
      <c r="I78" s="6">
        <v>3510.9517986036672</v>
      </c>
      <c r="J78" s="6">
        <v>3823.6972667843756</v>
      </c>
      <c r="K78" s="6">
        <v>4076.8884722026919</v>
      </c>
      <c r="L78" s="6">
        <v>4237.5786049510971</v>
      </c>
      <c r="M78" s="6">
        <v>4447.8431616689832</v>
      </c>
      <c r="N78" s="6">
        <v>4553.1061482788555</v>
      </c>
      <c r="O78" s="6">
        <v>4917.2261877150295</v>
      </c>
      <c r="P78" s="6">
        <v>5209.1224109201466</v>
      </c>
      <c r="Q78" s="6">
        <v>5489.9683897356081</v>
      </c>
      <c r="R78" s="6">
        <v>5786.4949873495743</v>
      </c>
      <c r="S78" s="6">
        <v>6152.5422457922323</v>
      </c>
      <c r="T78" s="6">
        <v>6370.3289999999997</v>
      </c>
      <c r="U78" s="6">
        <v>6729.0550000000003</v>
      </c>
      <c r="V78" s="6">
        <v>7036.5639151431205</v>
      </c>
      <c r="W78" s="6">
        <v>7538.1383962757382</v>
      </c>
      <c r="X78" s="6">
        <v>8023.5352816312698</v>
      </c>
      <c r="Y78" s="8">
        <v>8186.9946992371124</v>
      </c>
      <c r="Z78" s="8">
        <v>8737.3235106910925</v>
      </c>
      <c r="AA78" s="8">
        <v>8854.9959164324046</v>
      </c>
      <c r="AB78" s="182">
        <v>9104.129962845609</v>
      </c>
      <c r="AC78" s="182">
        <v>9476.2052832645331</v>
      </c>
    </row>
    <row r="79" spans="2:29" ht="15" customHeight="1" x14ac:dyDescent="0.45">
      <c r="B79" s="44" t="s">
        <v>84</v>
      </c>
      <c r="C79" s="1" t="s">
        <v>85</v>
      </c>
      <c r="D79" s="3">
        <v>206.14333684543291</v>
      </c>
      <c r="E79" s="3">
        <v>204.57070571264603</v>
      </c>
      <c r="F79" s="3">
        <v>206.03387211145304</v>
      </c>
      <c r="G79" s="3">
        <v>210.69901991740858</v>
      </c>
      <c r="H79" s="3">
        <v>227.14415078116406</v>
      </c>
      <c r="I79" s="3">
        <v>263.29762514735836</v>
      </c>
      <c r="J79" s="3">
        <v>278.09987057349701</v>
      </c>
      <c r="K79" s="3">
        <v>284.47869182169671</v>
      </c>
      <c r="L79" s="3">
        <v>302.47107229619183</v>
      </c>
      <c r="M79" s="3">
        <v>351.58260435737736</v>
      </c>
      <c r="N79" s="3">
        <v>389.50703892270252</v>
      </c>
      <c r="O79" s="3">
        <v>442.66149175336204</v>
      </c>
      <c r="P79" s="3">
        <v>508.49791658862404</v>
      </c>
      <c r="Q79" s="3">
        <v>603.18784032109761</v>
      </c>
      <c r="R79" s="3">
        <v>661.82988838381334</v>
      </c>
      <c r="S79" s="3">
        <v>580.0979984240355</v>
      </c>
      <c r="T79" s="3">
        <v>624.98199999999997</v>
      </c>
      <c r="U79" s="3">
        <v>683.03499999999997</v>
      </c>
      <c r="V79" s="3">
        <v>830.50509509065876</v>
      </c>
      <c r="W79" s="3">
        <v>847.51537285203904</v>
      </c>
      <c r="X79" s="3">
        <v>854.83332437878141</v>
      </c>
      <c r="Y79" s="7">
        <v>869.74399826937884</v>
      </c>
      <c r="Z79" s="7">
        <v>953.24227937002388</v>
      </c>
      <c r="AA79" s="7">
        <v>996.73941022567965</v>
      </c>
      <c r="AB79" s="179">
        <v>1052.5431965100463</v>
      </c>
      <c r="AC79" s="179">
        <v>1193.1954055309166</v>
      </c>
    </row>
    <row r="80" spans="2:29" ht="15" customHeight="1" thickBot="1" x14ac:dyDescent="0.5">
      <c r="B80" s="95" t="s">
        <v>86</v>
      </c>
      <c r="C80" s="100" t="s">
        <v>12</v>
      </c>
      <c r="D80" s="102">
        <v>2963.8364938204177</v>
      </c>
      <c r="E80" s="102">
        <v>3019.8077721009117</v>
      </c>
      <c r="F80" s="102">
        <v>3219.5199128446839</v>
      </c>
      <c r="G80" s="102">
        <v>3359.664450072722</v>
      </c>
      <c r="H80" s="102">
        <v>3621.8020635341263</v>
      </c>
      <c r="I80" s="102">
        <v>3784.0027354075023</v>
      </c>
      <c r="J80" s="102">
        <v>4111.7682552939241</v>
      </c>
      <c r="K80" s="102">
        <v>4368.8838959173718</v>
      </c>
      <c r="L80" s="102">
        <v>4548.5052716626105</v>
      </c>
      <c r="M80" s="102">
        <v>4812.3182017928457</v>
      </c>
      <c r="N80" s="102">
        <v>4954.8567021207946</v>
      </c>
      <c r="O80" s="102">
        <v>5373.3578509337676</v>
      </c>
      <c r="P80" s="102">
        <v>5729.2118390144187</v>
      </c>
      <c r="Q80" s="102">
        <v>6098.8991089047586</v>
      </c>
      <c r="R80" s="102">
        <v>6452.1830143633424</v>
      </c>
      <c r="S80" s="102">
        <v>6731.359012174591</v>
      </c>
      <c r="T80" s="102">
        <v>6995.3109999999997</v>
      </c>
      <c r="U80" s="102">
        <v>7412.09</v>
      </c>
      <c r="V80" s="102">
        <v>7871.898218285226</v>
      </c>
      <c r="W80" s="102">
        <v>8391.8031730539769</v>
      </c>
      <c r="X80" s="102">
        <v>8886.0231696913015</v>
      </c>
      <c r="Y80" s="102">
        <v>9064.7008919252439</v>
      </c>
      <c r="Z80" s="102">
        <v>9694.0200117764562</v>
      </c>
      <c r="AA80" s="102">
        <v>9852.0770059142906</v>
      </c>
      <c r="AB80" s="173">
        <v>10147.666330745118</v>
      </c>
      <c r="AC80" s="173">
        <v>10634.533914277776</v>
      </c>
    </row>
    <row r="81" spans="1:29" ht="15" customHeight="1" thickTop="1" x14ac:dyDescent="0.45">
      <c r="B81" s="44"/>
      <c r="C81" s="1" t="s">
        <v>22</v>
      </c>
      <c r="D81" s="3">
        <f t="shared" ref="D81:S81" si="16">D80-D79-D66-D54-D47</f>
        <v>-40.422249257038175</v>
      </c>
      <c r="E81" s="3">
        <f t="shared" si="16"/>
        <v>-15.895062223349555</v>
      </c>
      <c r="F81" s="3">
        <f t="shared" si="16"/>
        <v>-17.604439451712551</v>
      </c>
      <c r="G81" s="3">
        <f t="shared" si="16"/>
        <v>-4.2678226772554808</v>
      </c>
      <c r="H81" s="3">
        <f t="shared" si="16"/>
        <v>-10.52247712833946</v>
      </c>
      <c r="I81" s="3">
        <f t="shared" si="16"/>
        <v>13.787072705564697</v>
      </c>
      <c r="J81" s="3">
        <f t="shared" si="16"/>
        <v>6.6837656093357509</v>
      </c>
      <c r="K81" s="3">
        <f t="shared" si="16"/>
        <v>12.312245835991234</v>
      </c>
      <c r="L81" s="3">
        <f t="shared" si="16"/>
        <v>25.097528149957725</v>
      </c>
      <c r="M81" s="3">
        <f t="shared" si="16"/>
        <v>8.2750828608288884</v>
      </c>
      <c r="N81" s="3">
        <f t="shared" si="16"/>
        <v>13.84206158823622</v>
      </c>
      <c r="O81" s="3">
        <f t="shared" si="16"/>
        <v>8.831786070232738</v>
      </c>
      <c r="P81" s="3">
        <f t="shared" si="16"/>
        <v>23.977955743488337</v>
      </c>
      <c r="Q81" s="3">
        <f t="shared" si="16"/>
        <v>-1.1504620512198471</v>
      </c>
      <c r="R81" s="3">
        <f t="shared" si="16"/>
        <v>-5.5731708364112365</v>
      </c>
      <c r="S81" s="3">
        <f t="shared" si="16"/>
        <v>-4.9885708251204051</v>
      </c>
      <c r="T81" s="3">
        <f>T80-T79-T66-T54-T47</f>
        <v>0</v>
      </c>
      <c r="U81" s="3">
        <f>U80-U79-U66-U54-U47</f>
        <v>0</v>
      </c>
      <c r="V81" s="3">
        <f>V80-V79-V66-V54-V47</f>
        <v>6.8116317414564946</v>
      </c>
      <c r="W81" s="3">
        <f>W80-W79-W66-W54-W47</f>
        <v>10.562253394343998</v>
      </c>
      <c r="X81" s="3">
        <f>X80-X79-X66-X54-X47</f>
        <v>16.121806561317499</v>
      </c>
      <c r="Y81" s="7">
        <f t="shared" ref="Y81" si="17">Y80-Y79-Y66-Y54-Y47</f>
        <v>28.378758957195942</v>
      </c>
      <c r="Z81" s="7">
        <f t="shared" ref="Z81" si="18">Z80-Z79-Z66-Z54-Z47</f>
        <v>61.593142745193063</v>
      </c>
      <c r="AA81" s="7">
        <f t="shared" ref="AA81" si="19">AA80-AA79-AA66-AA54-AA47</f>
        <v>52.354677918475772</v>
      </c>
      <c r="AB81" s="179">
        <f t="shared" ref="AB81:AC81" si="20">AB80-AB79-AB66-AB54-AB47</f>
        <v>41.697023664002018</v>
      </c>
      <c r="AC81" s="179">
        <f t="shared" si="20"/>
        <v>16.953234755636913</v>
      </c>
    </row>
    <row r="82" spans="1:29" ht="15" customHeight="1" x14ac:dyDescent="0.45">
      <c r="C82" s="32"/>
      <c r="D82" s="41"/>
      <c r="E82" s="41"/>
      <c r="F82" s="41"/>
      <c r="G82" s="41"/>
      <c r="H82" s="41"/>
      <c r="I82" s="41"/>
      <c r="J82" s="41"/>
      <c r="K82" s="41"/>
      <c r="L82" s="41"/>
      <c r="M82" s="41"/>
      <c r="N82" s="41"/>
      <c r="O82" s="41"/>
      <c r="P82" s="41"/>
      <c r="Q82" s="41"/>
      <c r="R82" s="41"/>
      <c r="S82" s="41"/>
      <c r="T82" s="41"/>
      <c r="U82" s="41"/>
      <c r="V82" s="41"/>
      <c r="W82" s="41"/>
      <c r="X82" s="41"/>
      <c r="Y82" s="42"/>
      <c r="Z82" s="42"/>
      <c r="AA82" s="42"/>
      <c r="AB82" s="193"/>
      <c r="AC82" s="193"/>
    </row>
    <row r="84" spans="1:29" ht="15" customHeight="1" x14ac:dyDescent="0.5">
      <c r="B84" s="64"/>
      <c r="C84" s="62" t="s">
        <v>339</v>
      </c>
      <c r="D84" s="64"/>
      <c r="E84" s="64"/>
      <c r="F84" s="64"/>
      <c r="G84" s="64"/>
      <c r="H84" s="64"/>
      <c r="I84" s="64"/>
      <c r="J84" s="64"/>
      <c r="K84" s="64"/>
      <c r="L84" s="64"/>
      <c r="M84" s="64"/>
      <c r="N84" s="64"/>
      <c r="O84" s="64"/>
      <c r="P84" s="64"/>
      <c r="Q84" s="64"/>
      <c r="R84" s="64"/>
      <c r="S84" s="64"/>
      <c r="T84" s="64"/>
      <c r="U84" s="64"/>
      <c r="V84" s="64"/>
      <c r="W84" s="64"/>
      <c r="X84" s="64"/>
      <c r="Y84" s="64"/>
      <c r="Z84" s="64"/>
      <c r="AA84" s="64"/>
      <c r="AB84" s="169"/>
      <c r="AC84" s="169"/>
    </row>
    <row r="85" spans="1:29" ht="15" customHeight="1" x14ac:dyDescent="0.5">
      <c r="B85" s="64"/>
      <c r="C85" s="62" t="s">
        <v>337</v>
      </c>
      <c r="D85" s="64"/>
      <c r="E85" s="64"/>
      <c r="F85" s="64"/>
      <c r="G85" s="64"/>
      <c r="H85" s="64"/>
      <c r="I85" s="64"/>
      <c r="J85" s="64"/>
      <c r="K85" s="64"/>
      <c r="L85" s="64"/>
      <c r="M85" s="64"/>
      <c r="N85" s="64"/>
      <c r="O85" s="64"/>
      <c r="P85" s="64"/>
      <c r="Q85" s="64"/>
      <c r="R85" s="64"/>
      <c r="S85" s="64"/>
      <c r="T85" s="64"/>
      <c r="U85" s="64"/>
      <c r="V85" s="64"/>
      <c r="W85" s="64"/>
      <c r="X85" s="64"/>
      <c r="Y85" s="64"/>
      <c r="Z85" s="64"/>
      <c r="AA85" s="64"/>
      <c r="AB85" s="169"/>
      <c r="AC85" s="169"/>
    </row>
    <row r="86" spans="1:29" ht="15" customHeight="1" thickBot="1" x14ac:dyDescent="0.55000000000000004">
      <c r="B86" s="94"/>
      <c r="C86" s="95" t="s">
        <v>323</v>
      </c>
      <c r="D86" s="107">
        <v>1999</v>
      </c>
      <c r="E86" s="107">
        <f t="shared" ref="E86:S86" si="21">+D86+1</f>
        <v>2000</v>
      </c>
      <c r="F86" s="107">
        <f t="shared" si="21"/>
        <v>2001</v>
      </c>
      <c r="G86" s="107">
        <f t="shared" si="21"/>
        <v>2002</v>
      </c>
      <c r="H86" s="107">
        <f t="shared" si="21"/>
        <v>2003</v>
      </c>
      <c r="I86" s="107">
        <f t="shared" si="21"/>
        <v>2004</v>
      </c>
      <c r="J86" s="107">
        <f t="shared" si="21"/>
        <v>2005</v>
      </c>
      <c r="K86" s="107">
        <f t="shared" si="21"/>
        <v>2006</v>
      </c>
      <c r="L86" s="107">
        <f t="shared" si="21"/>
        <v>2007</v>
      </c>
      <c r="M86" s="107">
        <f t="shared" si="21"/>
        <v>2008</v>
      </c>
      <c r="N86" s="107">
        <f t="shared" si="21"/>
        <v>2009</v>
      </c>
      <c r="O86" s="107">
        <f t="shared" si="21"/>
        <v>2010</v>
      </c>
      <c r="P86" s="107">
        <f t="shared" si="21"/>
        <v>2011</v>
      </c>
      <c r="Q86" s="107">
        <f t="shared" si="21"/>
        <v>2012</v>
      </c>
      <c r="R86" s="107">
        <f t="shared" si="21"/>
        <v>2013</v>
      </c>
      <c r="S86" s="107">
        <f t="shared" si="21"/>
        <v>2014</v>
      </c>
      <c r="T86" s="107">
        <f t="shared" ref="T86:AC86" si="22">+S86+1</f>
        <v>2015</v>
      </c>
      <c r="U86" s="107">
        <f t="shared" si="22"/>
        <v>2016</v>
      </c>
      <c r="V86" s="107">
        <f t="shared" si="22"/>
        <v>2017</v>
      </c>
      <c r="W86" s="107">
        <f t="shared" si="22"/>
        <v>2018</v>
      </c>
      <c r="X86" s="107">
        <f t="shared" si="22"/>
        <v>2019</v>
      </c>
      <c r="Y86" s="107">
        <f t="shared" si="22"/>
        <v>2020</v>
      </c>
      <c r="Z86" s="107">
        <f t="shared" si="22"/>
        <v>2021</v>
      </c>
      <c r="AA86" s="107">
        <f t="shared" si="22"/>
        <v>2022</v>
      </c>
      <c r="AB86" s="192">
        <f t="shared" si="22"/>
        <v>2023</v>
      </c>
      <c r="AC86" s="192">
        <f t="shared" si="22"/>
        <v>2024</v>
      </c>
    </row>
    <row r="87" spans="1:29" ht="15" customHeight="1" thickTop="1" x14ac:dyDescent="0.5">
      <c r="A87" s="68"/>
      <c r="B87" s="96" t="s">
        <v>0</v>
      </c>
      <c r="C87" s="67" t="s">
        <v>1</v>
      </c>
      <c r="D87" s="64"/>
      <c r="E87" s="64"/>
      <c r="F87" s="64"/>
      <c r="G87" s="64"/>
      <c r="H87" s="64"/>
      <c r="I87" s="64"/>
      <c r="J87" s="64"/>
      <c r="K87" s="64"/>
      <c r="L87" s="64"/>
      <c r="M87" s="64"/>
      <c r="N87" s="64"/>
      <c r="O87" s="64"/>
      <c r="P87" s="64"/>
      <c r="Q87" s="64"/>
      <c r="R87" s="64"/>
      <c r="S87" s="64"/>
      <c r="T87" s="64"/>
      <c r="U87" s="64"/>
      <c r="V87" s="64"/>
      <c r="W87" s="64"/>
      <c r="X87" s="64"/>
      <c r="Y87" s="64"/>
      <c r="Z87" s="64"/>
      <c r="AA87" s="64"/>
      <c r="AB87" s="169"/>
      <c r="AC87" s="169"/>
    </row>
    <row r="88" spans="1:29" ht="15" customHeight="1" x14ac:dyDescent="0.45">
      <c r="B88" s="44" t="s">
        <v>47</v>
      </c>
      <c r="C88" s="4" t="s">
        <v>48</v>
      </c>
      <c r="D88" s="6" t="str">
        <f>IFERROR((D47/#REF!-1)*100,"")</f>
        <v/>
      </c>
      <c r="E88" s="6">
        <f t="shared" ref="E88:AC88" si="23">IFERROR((E47/D47-1)*100,"")</f>
        <v>-5.1834511332839224</v>
      </c>
      <c r="F88" s="6">
        <f t="shared" si="23"/>
        <v>8.1291581523480705</v>
      </c>
      <c r="G88" s="6">
        <f t="shared" si="23"/>
        <v>-0.8859833770772374</v>
      </c>
      <c r="H88" s="6">
        <f t="shared" si="23"/>
        <v>9.2631044951124508</v>
      </c>
      <c r="I88" s="6">
        <f t="shared" si="23"/>
        <v>-5.1727727024981736</v>
      </c>
      <c r="J88" s="6">
        <f t="shared" si="23"/>
        <v>12.210967421259866</v>
      </c>
      <c r="K88" s="6">
        <f t="shared" si="23"/>
        <v>1.6462883083294466</v>
      </c>
      <c r="L88" s="6">
        <f t="shared" si="23"/>
        <v>-5.1421262088353963</v>
      </c>
      <c r="M88" s="6">
        <f t="shared" si="23"/>
        <v>16.132930020853053</v>
      </c>
      <c r="N88" s="6">
        <f t="shared" si="23"/>
        <v>-10.328191688999599</v>
      </c>
      <c r="O88" s="6">
        <f t="shared" si="23"/>
        <v>14.566775763170646</v>
      </c>
      <c r="P88" s="6">
        <f t="shared" si="23"/>
        <v>-2.2589235861084855</v>
      </c>
      <c r="Q88" s="6">
        <f t="shared" si="23"/>
        <v>8.5181019186497231</v>
      </c>
      <c r="R88" s="6">
        <f t="shared" si="23"/>
        <v>6.2079495335491508</v>
      </c>
      <c r="S88" s="6">
        <f t="shared" si="23"/>
        <v>4.4033759554665819</v>
      </c>
      <c r="T88" s="6">
        <f t="shared" si="23"/>
        <v>-3.1675427009698165</v>
      </c>
      <c r="U88" s="6">
        <f t="shared" si="23"/>
        <v>4.1637603499068643</v>
      </c>
      <c r="V88" s="6">
        <f t="shared" si="23"/>
        <v>-0.20624537143846267</v>
      </c>
      <c r="W88" s="6">
        <f t="shared" si="23"/>
        <v>8.5592865017580788</v>
      </c>
      <c r="X88" s="6">
        <f t="shared" si="23"/>
        <v>-0.54498735737249504</v>
      </c>
      <c r="Y88" s="8">
        <f t="shared" si="23"/>
        <v>1.0467983173638729</v>
      </c>
      <c r="Z88" s="8">
        <f t="shared" si="23"/>
        <v>-7.602887261024871</v>
      </c>
      <c r="AA88" s="8">
        <f t="shared" si="23"/>
        <v>9.4556306321809558</v>
      </c>
      <c r="AB88" s="182">
        <f t="shared" si="23"/>
        <v>1.6433738049286051</v>
      </c>
      <c r="AC88" s="182">
        <f t="shared" si="23"/>
        <v>10.634071446151939</v>
      </c>
    </row>
    <row r="89" spans="1:29" ht="15" customHeight="1" x14ac:dyDescent="0.45">
      <c r="B89" s="44" t="s">
        <v>49</v>
      </c>
      <c r="C89" s="1" t="s">
        <v>50</v>
      </c>
      <c r="D89" s="3" t="str">
        <f>IFERROR((D48/#REF!-1)*100,"")</f>
        <v/>
      </c>
      <c r="E89" s="3">
        <f t="shared" ref="E89:AC89" si="24">IFERROR((E48/D48-1)*100,"")</f>
        <v>-2.8169692001489777</v>
      </c>
      <c r="F89" s="3">
        <f t="shared" si="24"/>
        <v>8.3492142036668113</v>
      </c>
      <c r="G89" s="3">
        <f t="shared" si="24"/>
        <v>-1.4849888739541961</v>
      </c>
      <c r="H89" s="3">
        <f t="shared" si="24"/>
        <v>6.8183144510309157</v>
      </c>
      <c r="I89" s="3">
        <f t="shared" si="24"/>
        <v>-8.6126658265148421</v>
      </c>
      <c r="J89" s="3">
        <f t="shared" si="24"/>
        <v>15.079985719409162</v>
      </c>
      <c r="K89" s="3">
        <f t="shared" si="24"/>
        <v>6.1086566450081481</v>
      </c>
      <c r="L89" s="3">
        <f t="shared" si="24"/>
        <v>-15.365610257826178</v>
      </c>
      <c r="M89" s="3">
        <f t="shared" si="24"/>
        <v>25.43075887002988</v>
      </c>
      <c r="N89" s="3">
        <f t="shared" si="24"/>
        <v>-15.052372546296811</v>
      </c>
      <c r="O89" s="3">
        <f t="shared" si="24"/>
        <v>18.488860041940434</v>
      </c>
      <c r="P89" s="3">
        <f t="shared" si="24"/>
        <v>-4.758593084350915</v>
      </c>
      <c r="Q89" s="3">
        <f t="shared" si="24"/>
        <v>11.549192635378503</v>
      </c>
      <c r="R89" s="3">
        <f t="shared" si="24"/>
        <v>8.7038023483806413</v>
      </c>
      <c r="S89" s="3">
        <f t="shared" si="24"/>
        <v>2.854806411114641</v>
      </c>
      <c r="T89" s="3">
        <f t="shared" si="24"/>
        <v>-6.3005442806345684</v>
      </c>
      <c r="U89" s="3">
        <f t="shared" si="24"/>
        <v>4.8024189532957395</v>
      </c>
      <c r="V89" s="3">
        <f t="shared" si="24"/>
        <v>-2.3688019147794059</v>
      </c>
      <c r="W89" s="3">
        <f t="shared" si="24"/>
        <v>11.172783382866669</v>
      </c>
      <c r="X89" s="3">
        <f t="shared" si="24"/>
        <v>-2.913840436078885</v>
      </c>
      <c r="Y89" s="7">
        <f t="shared" si="24"/>
        <v>1.6020247904927176</v>
      </c>
      <c r="Z89" s="7">
        <f t="shared" si="24"/>
        <v>-10.841123412585885</v>
      </c>
      <c r="AA89" s="7">
        <f t="shared" si="24"/>
        <v>12.422753308697265</v>
      </c>
      <c r="AB89" s="179">
        <f t="shared" si="24"/>
        <v>1.2400646092491252</v>
      </c>
      <c r="AC89" s="179">
        <f t="shared" si="24"/>
        <v>12.395948098475994</v>
      </c>
    </row>
    <row r="90" spans="1:29" ht="15" customHeight="1" x14ac:dyDescent="0.45">
      <c r="B90" s="57" t="s">
        <v>215</v>
      </c>
      <c r="C90" s="12" t="s">
        <v>216</v>
      </c>
      <c r="D90" s="11" t="str">
        <f>IFERROR((D49/#REF!-1)*100,"")</f>
        <v/>
      </c>
      <c r="E90" s="11">
        <f t="shared" ref="E90:AC90" si="25">IFERROR((E49/D49-1)*100,"")</f>
        <v>-3.0072606921967227</v>
      </c>
      <c r="F90" s="11">
        <f t="shared" si="25"/>
        <v>8.6243241470695509</v>
      </c>
      <c r="G90" s="11">
        <f t="shared" si="25"/>
        <v>-0.82651964719382409</v>
      </c>
      <c r="H90" s="11">
        <f t="shared" si="25"/>
        <v>5.7430402540044723</v>
      </c>
      <c r="I90" s="11">
        <f t="shared" si="25"/>
        <v>-9.1174620596425786</v>
      </c>
      <c r="J90" s="11">
        <f t="shared" si="25"/>
        <v>14.4972250622593</v>
      </c>
      <c r="K90" s="11">
        <f t="shared" si="25"/>
        <v>5.5495995563852762</v>
      </c>
      <c r="L90" s="11">
        <f t="shared" si="25"/>
        <v>-15.138915665076969</v>
      </c>
      <c r="M90" s="11">
        <f t="shared" si="25"/>
        <v>29.208954979604627</v>
      </c>
      <c r="N90" s="11">
        <f t="shared" si="25"/>
        <v>-14.940349994512935</v>
      </c>
      <c r="O90" s="11">
        <f t="shared" si="25"/>
        <v>18.915873251393212</v>
      </c>
      <c r="P90" s="11">
        <f t="shared" si="25"/>
        <v>-5.8369086480272951</v>
      </c>
      <c r="Q90" s="11">
        <f t="shared" si="25"/>
        <v>12.685271283619425</v>
      </c>
      <c r="R90" s="11">
        <f t="shared" si="25"/>
        <v>7.3984167503278409</v>
      </c>
      <c r="S90" s="11">
        <f t="shared" si="25"/>
        <v>2.1396121213247188</v>
      </c>
      <c r="T90" s="11">
        <f t="shared" si="25"/>
        <v>-5.6919765607237549</v>
      </c>
      <c r="U90" s="11">
        <f t="shared" si="25"/>
        <v>4.1437510176548509</v>
      </c>
      <c r="V90" s="11">
        <f t="shared" si="25"/>
        <v>-4.6028458521621074</v>
      </c>
      <c r="W90" s="11">
        <f t="shared" si="25"/>
        <v>12.534529425680851</v>
      </c>
      <c r="X90" s="11">
        <f t="shared" si="25"/>
        <v>-1.6223357675350103</v>
      </c>
      <c r="Y90" s="15">
        <f t="shared" si="25"/>
        <v>3.8813200599883579</v>
      </c>
      <c r="Z90" s="15">
        <f t="shared" si="25"/>
        <v>-10.691939474344725</v>
      </c>
      <c r="AA90" s="15">
        <f t="shared" si="25"/>
        <v>13.039387694445859</v>
      </c>
      <c r="AB90" s="194">
        <f t="shared" si="25"/>
        <v>1.9081622218462879</v>
      </c>
      <c r="AC90" s="194">
        <f t="shared" si="25"/>
        <v>12.647193414371106</v>
      </c>
    </row>
    <row r="91" spans="1:29" ht="15" customHeight="1" x14ac:dyDescent="0.45">
      <c r="B91" s="57" t="s">
        <v>217</v>
      </c>
      <c r="C91" s="12" t="s">
        <v>218</v>
      </c>
      <c r="D91" s="11" t="str">
        <f>IFERROR((D50/#REF!-1)*100,"")</f>
        <v/>
      </c>
      <c r="E91" s="11">
        <f t="shared" ref="E91:AC91" si="26">IFERROR((E50/D50-1)*100,"")</f>
        <v>2.8154855511510091</v>
      </c>
      <c r="F91" s="11">
        <f t="shared" si="26"/>
        <v>0.88895127149897224</v>
      </c>
      <c r="G91" s="11">
        <f t="shared" si="26"/>
        <v>-18.148634423520114</v>
      </c>
      <c r="H91" s="11">
        <f t="shared" si="26"/>
        <v>38.598721249784873</v>
      </c>
      <c r="I91" s="11">
        <f t="shared" si="26"/>
        <v>1.3874084976020606</v>
      </c>
      <c r="J91" s="11">
        <f t="shared" si="26"/>
        <v>24.089840324909151</v>
      </c>
      <c r="K91" s="11">
        <f t="shared" si="26"/>
        <v>17.255485235495382</v>
      </c>
      <c r="L91" s="11">
        <f t="shared" si="26"/>
        <v>-19.296327707403449</v>
      </c>
      <c r="M91" s="11">
        <f t="shared" si="26"/>
        <v>-51.493032795223584</v>
      </c>
      <c r="N91" s="11">
        <f t="shared" si="26"/>
        <v>-22.16040311328673</v>
      </c>
      <c r="O91" s="11">
        <f t="shared" si="26"/>
        <v>1.9123806905885221</v>
      </c>
      <c r="P91" s="11">
        <f t="shared" si="26"/>
        <v>38.270380201619034</v>
      </c>
      <c r="Q91" s="11">
        <f t="shared" si="26"/>
        <v>-32.296503637473904</v>
      </c>
      <c r="R91" s="11">
        <f t="shared" si="26"/>
        <v>50.522251962391749</v>
      </c>
      <c r="S91" s="11">
        <f t="shared" si="26"/>
        <v>27.841926348261147</v>
      </c>
      <c r="T91" s="11">
        <f t="shared" si="26"/>
        <v>-26.262990093916727</v>
      </c>
      <c r="U91" s="11">
        <f t="shared" si="26"/>
        <v>28.530249706720291</v>
      </c>
      <c r="V91" s="11">
        <f t="shared" si="26"/>
        <v>60.512529036722171</v>
      </c>
      <c r="W91" s="11">
        <f t="shared" si="26"/>
        <v>-8.9741610047354481</v>
      </c>
      <c r="X91" s="11">
        <f t="shared" si="26"/>
        <v>-25.3207033675505</v>
      </c>
      <c r="Y91" s="15">
        <f t="shared" si="26"/>
        <v>-33.107674194584177</v>
      </c>
      <c r="Z91" s="15">
        <f t="shared" si="26"/>
        <v>-18.462125548559438</v>
      </c>
      <c r="AA91" s="15">
        <f t="shared" si="26"/>
        <v>-23.74907262385625</v>
      </c>
      <c r="AB91" s="194">
        <f t="shared" si="26"/>
        <v>-33.897130715862886</v>
      </c>
      <c r="AC91" s="194">
        <f t="shared" si="26"/>
        <v>-26.268376031908545</v>
      </c>
    </row>
    <row r="92" spans="1:29" ht="15" customHeight="1" x14ac:dyDescent="0.45">
      <c r="B92" s="44" t="s">
        <v>51</v>
      </c>
      <c r="C92" s="1" t="s">
        <v>219</v>
      </c>
      <c r="D92" s="3" t="str">
        <f>IFERROR((D51/#REF!-1)*100,"")</f>
        <v/>
      </c>
      <c r="E92" s="3">
        <f t="shared" ref="E92:AC92" si="27">IFERROR((E51/D51-1)*100,"")</f>
        <v>-37.910900704215855</v>
      </c>
      <c r="F92" s="3">
        <f t="shared" si="27"/>
        <v>25.954457218223602</v>
      </c>
      <c r="G92" s="3">
        <f t="shared" si="27"/>
        <v>3.7499264855435532</v>
      </c>
      <c r="H92" s="3">
        <f t="shared" si="27"/>
        <v>31.432609851841107</v>
      </c>
      <c r="I92" s="3">
        <f t="shared" si="27"/>
        <v>12.59602363569936</v>
      </c>
      <c r="J92" s="3">
        <f t="shared" si="27"/>
        <v>-2.0611957482363774E-2</v>
      </c>
      <c r="K92" s="3">
        <f t="shared" si="27"/>
        <v>-34.296554967656711</v>
      </c>
      <c r="L92" s="3">
        <f t="shared" si="27"/>
        <v>62.584306171607352</v>
      </c>
      <c r="M92" s="3">
        <f t="shared" si="27"/>
        <v>-11.348504204419497</v>
      </c>
      <c r="N92" s="3">
        <f t="shared" si="27"/>
        <v>9.6869419871065343</v>
      </c>
      <c r="O92" s="3">
        <f t="shared" si="27"/>
        <v>3.6573450248978512</v>
      </c>
      <c r="P92" s="3">
        <f t="shared" si="27"/>
        <v>4.3141990474569569</v>
      </c>
      <c r="Q92" s="3">
        <f t="shared" si="27"/>
        <v>0.25517863485167158</v>
      </c>
      <c r="R92" s="3">
        <f t="shared" si="27"/>
        <v>-3.2752278924387923</v>
      </c>
      <c r="S92" s="3">
        <f t="shared" si="27"/>
        <v>9.6711478501229955</v>
      </c>
      <c r="T92" s="3">
        <f t="shared" si="27"/>
        <v>4.6923869879897051</v>
      </c>
      <c r="U92" s="3">
        <f t="shared" si="27"/>
        <v>2.7834133534071936</v>
      </c>
      <c r="V92" s="3">
        <f t="shared" si="27"/>
        <v>5.7409162315319451</v>
      </c>
      <c r="W92" s="3">
        <f t="shared" si="27"/>
        <v>-1.282863966393355</v>
      </c>
      <c r="X92" s="3">
        <f t="shared" si="27"/>
        <v>7.6274698979822864</v>
      </c>
      <c r="Y92" s="7">
        <f t="shared" si="27"/>
        <v>0.52024608465590649</v>
      </c>
      <c r="Z92" s="7">
        <f t="shared" si="27"/>
        <v>2.3443461866499149</v>
      </c>
      <c r="AA92" s="7">
        <f t="shared" si="27"/>
        <v>3.8814736992908383</v>
      </c>
      <c r="AB92" s="179">
        <f t="shared" si="27"/>
        <v>3.3753911147663018</v>
      </c>
      <c r="AC92" s="179">
        <f t="shared" si="27"/>
        <v>5.0021064944720584</v>
      </c>
    </row>
    <row r="93" spans="1:29" ht="15" customHeight="1" x14ac:dyDescent="0.45">
      <c r="B93" s="44" t="s">
        <v>52</v>
      </c>
      <c r="C93" s="1" t="s">
        <v>220</v>
      </c>
      <c r="D93" s="3" t="str">
        <f>IFERROR((D52/#REF!-1)*100,"")</f>
        <v/>
      </c>
      <c r="E93" s="3">
        <f t="shared" ref="E93:AC93" si="28">IFERROR((E52/D52-1)*100,"")</f>
        <v>4.8679605594681874</v>
      </c>
      <c r="F93" s="3">
        <f t="shared" si="28"/>
        <v>-12.66108896592738</v>
      </c>
      <c r="G93" s="3">
        <f t="shared" si="28"/>
        <v>-1.8524497340381085</v>
      </c>
      <c r="H93" s="3">
        <f t="shared" si="28"/>
        <v>-1.5096502807382062</v>
      </c>
      <c r="I93" s="3">
        <f t="shared" si="28"/>
        <v>1.2875696432570249</v>
      </c>
      <c r="J93" s="3">
        <f t="shared" si="28"/>
        <v>5.5700026521832591</v>
      </c>
      <c r="K93" s="3">
        <f t="shared" si="28"/>
        <v>16.019473598128499</v>
      </c>
      <c r="L93" s="3">
        <f t="shared" si="28"/>
        <v>11.040553673534713</v>
      </c>
      <c r="M93" s="3">
        <f t="shared" si="28"/>
        <v>3.1251358735971957</v>
      </c>
      <c r="N93" s="3">
        <f t="shared" si="28"/>
        <v>0.36099238903091191</v>
      </c>
      <c r="O93" s="3">
        <f t="shared" si="28"/>
        <v>4.8209683102659939</v>
      </c>
      <c r="P93" s="3">
        <f t="shared" si="28"/>
        <v>4.6004226416989313</v>
      </c>
      <c r="Q93" s="3">
        <f t="shared" si="28"/>
        <v>0.61614960007561059</v>
      </c>
      <c r="R93" s="3">
        <f t="shared" si="28"/>
        <v>4.2110436258098183</v>
      </c>
      <c r="S93" s="3">
        <f t="shared" si="28"/>
        <v>6.7150320023606103</v>
      </c>
      <c r="T93" s="3">
        <f t="shared" si="28"/>
        <v>4.8223992580262554</v>
      </c>
      <c r="U93" s="3">
        <f t="shared" si="28"/>
        <v>2.4991172033000497</v>
      </c>
      <c r="V93" s="3">
        <f t="shared" si="28"/>
        <v>4.7596906433564179</v>
      </c>
      <c r="W93" s="3">
        <f t="shared" si="28"/>
        <v>6.8498131208097668</v>
      </c>
      <c r="X93" s="3">
        <f t="shared" si="28"/>
        <v>4.7574843351125606</v>
      </c>
      <c r="Y93" s="7">
        <f t="shared" si="28"/>
        <v>-3.2108092401569088</v>
      </c>
      <c r="Z93" s="7">
        <f t="shared" si="28"/>
        <v>1.7366592990211593</v>
      </c>
      <c r="AA93" s="7">
        <f t="shared" si="28"/>
        <v>-2.8547601370935705</v>
      </c>
      <c r="AB93" s="179">
        <f t="shared" si="28"/>
        <v>2.3427281258871835</v>
      </c>
      <c r="AC93" s="179">
        <f t="shared" si="28"/>
        <v>2.3705372402224256</v>
      </c>
    </row>
    <row r="94" spans="1:29" ht="15" customHeight="1" x14ac:dyDescent="0.45">
      <c r="B94" s="44" t="s">
        <v>53</v>
      </c>
      <c r="C94" s="1" t="s">
        <v>54</v>
      </c>
      <c r="D94" s="3" t="str">
        <f>IFERROR((D53/#REF!-1)*100,"")</f>
        <v/>
      </c>
      <c r="E94" s="3">
        <f t="shared" ref="E94:AC94" si="29">IFERROR((E53/D53-1)*100,"")</f>
        <v>-12.323499421785799</v>
      </c>
      <c r="F94" s="3">
        <f t="shared" si="29"/>
        <v>-30.935822877990393</v>
      </c>
      <c r="G94" s="3">
        <f t="shared" si="29"/>
        <v>3.8039912960603495</v>
      </c>
      <c r="H94" s="3">
        <f t="shared" si="29"/>
        <v>5.6342454004261189</v>
      </c>
      <c r="I94" s="3">
        <f t="shared" si="29"/>
        <v>3.9406352982764625</v>
      </c>
      <c r="J94" s="3">
        <f t="shared" si="29"/>
        <v>11.494857376227907</v>
      </c>
      <c r="K94" s="3">
        <f t="shared" si="29"/>
        <v>-38.523129782540536</v>
      </c>
      <c r="L94" s="3">
        <f t="shared" si="29"/>
        <v>70.726421445472681</v>
      </c>
      <c r="M94" s="3">
        <f t="shared" si="29"/>
        <v>-9.0725699815205285</v>
      </c>
      <c r="N94" s="3">
        <f t="shared" si="29"/>
        <v>7.9306849554395376</v>
      </c>
      <c r="O94" s="3">
        <f t="shared" si="29"/>
        <v>4.31954917294326</v>
      </c>
      <c r="P94" s="3">
        <f t="shared" si="29"/>
        <v>5.7690171846755067</v>
      </c>
      <c r="Q94" s="3">
        <f t="shared" si="29"/>
        <v>-1.7773969776137877</v>
      </c>
      <c r="R94" s="3">
        <f t="shared" si="29"/>
        <v>0.51200110065876547</v>
      </c>
      <c r="S94" s="3">
        <f t="shared" si="29"/>
        <v>2.7467326628636934</v>
      </c>
      <c r="T94" s="3">
        <f t="shared" si="29"/>
        <v>2.7512614404121116</v>
      </c>
      <c r="U94" s="3">
        <f t="shared" si="29"/>
        <v>2.4976938905839852</v>
      </c>
      <c r="V94" s="3">
        <f t="shared" si="29"/>
        <v>1.1872146118721449</v>
      </c>
      <c r="W94" s="3">
        <f t="shared" si="29"/>
        <v>5.1425073124277576</v>
      </c>
      <c r="X94" s="3">
        <f t="shared" si="29"/>
        <v>4.8896412526857169</v>
      </c>
      <c r="Y94" s="7">
        <f t="shared" si="29"/>
        <v>5.2815377959082754</v>
      </c>
      <c r="Z94" s="7">
        <f t="shared" si="29"/>
        <v>-0.19391802556192328</v>
      </c>
      <c r="AA94" s="7">
        <f t="shared" si="29"/>
        <v>-10.702570100122644</v>
      </c>
      <c r="AB94" s="179">
        <f t="shared" si="29"/>
        <v>7.9887602881429265</v>
      </c>
      <c r="AC94" s="179">
        <f t="shared" si="29"/>
        <v>2.9538138499623168</v>
      </c>
    </row>
    <row r="95" spans="1:29" ht="15" customHeight="1" x14ac:dyDescent="0.45">
      <c r="B95" s="44" t="s">
        <v>55</v>
      </c>
      <c r="C95" s="4" t="s">
        <v>56</v>
      </c>
      <c r="D95" s="6" t="str">
        <f>IFERROR((D54/#REF!-1)*100,"")</f>
        <v/>
      </c>
      <c r="E95" s="6">
        <f t="shared" ref="E95:AC95" si="30">IFERROR((E54/D54-1)*100,"")</f>
        <v>-3.091173215592502</v>
      </c>
      <c r="F95" s="6">
        <f t="shared" si="30"/>
        <v>5.0582915022384878</v>
      </c>
      <c r="G95" s="6">
        <f t="shared" si="30"/>
        <v>6.0459360344394364</v>
      </c>
      <c r="H95" s="6">
        <f t="shared" si="30"/>
        <v>13.873331291894164</v>
      </c>
      <c r="I95" s="6">
        <f t="shared" si="30"/>
        <v>5.5695823883282314</v>
      </c>
      <c r="J95" s="6">
        <f t="shared" si="30"/>
        <v>5.0422919122365739</v>
      </c>
      <c r="K95" s="6">
        <f t="shared" si="30"/>
        <v>5.2607764871669627</v>
      </c>
      <c r="L95" s="6">
        <f t="shared" si="30"/>
        <v>13.790950624470222</v>
      </c>
      <c r="M95" s="6">
        <f t="shared" si="30"/>
        <v>-2.1473898608365793</v>
      </c>
      <c r="N95" s="6">
        <f t="shared" si="30"/>
        <v>11.40718688477107</v>
      </c>
      <c r="O95" s="6">
        <f t="shared" si="30"/>
        <v>12.01703323393064</v>
      </c>
      <c r="P95" s="6">
        <f t="shared" si="30"/>
        <v>12.519317915082407</v>
      </c>
      <c r="Q95" s="6">
        <f t="shared" si="30"/>
        <v>-1.7263226391911246</v>
      </c>
      <c r="R95" s="6">
        <f t="shared" si="30"/>
        <v>4.6497432584638787</v>
      </c>
      <c r="S95" s="6">
        <f t="shared" si="30"/>
        <v>10.390520441126139</v>
      </c>
      <c r="T95" s="6">
        <f t="shared" si="30"/>
        <v>6.5114392419233003</v>
      </c>
      <c r="U95" s="6">
        <f t="shared" si="30"/>
        <v>4.9990200416159647</v>
      </c>
      <c r="V95" s="6">
        <f t="shared" si="30"/>
        <v>5.8979426825981562</v>
      </c>
      <c r="W95" s="6">
        <f t="shared" si="30"/>
        <v>9.5239575159082221</v>
      </c>
      <c r="X95" s="6">
        <f t="shared" si="30"/>
        <v>9.5302506702323875</v>
      </c>
      <c r="Y95" s="8">
        <f t="shared" si="30"/>
        <v>9.9420261953409685</v>
      </c>
      <c r="Z95" s="8">
        <f t="shared" si="30"/>
        <v>6.6602806201782494</v>
      </c>
      <c r="AA95" s="8">
        <f t="shared" si="30"/>
        <v>-8.0902590036789572</v>
      </c>
      <c r="AB95" s="182">
        <f t="shared" si="30"/>
        <v>2.1655475708057814</v>
      </c>
      <c r="AC95" s="182">
        <f t="shared" si="30"/>
        <v>-3.0183543319822426</v>
      </c>
    </row>
    <row r="96" spans="1:29" ht="15" customHeight="1" x14ac:dyDescent="0.45">
      <c r="B96" s="59" t="s">
        <v>57</v>
      </c>
      <c r="C96" s="12" t="s">
        <v>58</v>
      </c>
      <c r="D96" s="11" t="str">
        <f>IFERROR((D55/#REF!-1)*100,"")</f>
        <v/>
      </c>
      <c r="E96" s="11">
        <f t="shared" ref="E96:AC96" si="31">IFERROR((E55/D55-1)*100,"")</f>
        <v>6.7821135096880258</v>
      </c>
      <c r="F96" s="11">
        <f t="shared" si="31"/>
        <v>4.7938063706821632</v>
      </c>
      <c r="G96" s="11">
        <f t="shared" si="31"/>
        <v>16.547616448803716</v>
      </c>
      <c r="H96" s="11">
        <f t="shared" si="31"/>
        <v>37.486845636812745</v>
      </c>
      <c r="I96" s="11">
        <f t="shared" si="31"/>
        <v>8.4142282679290368</v>
      </c>
      <c r="J96" s="11">
        <f t="shared" si="31"/>
        <v>8.433950692189951</v>
      </c>
      <c r="K96" s="11">
        <f t="shared" si="31"/>
        <v>-34.964639351470275</v>
      </c>
      <c r="L96" s="11">
        <f t="shared" si="31"/>
        <v>73.513108790580489</v>
      </c>
      <c r="M96" s="11">
        <f t="shared" si="31"/>
        <v>-17.356033273772141</v>
      </c>
      <c r="N96" s="11">
        <f t="shared" si="31"/>
        <v>59.674375924793033</v>
      </c>
      <c r="O96" s="11">
        <f t="shared" si="31"/>
        <v>38.255849057034766</v>
      </c>
      <c r="P96" s="11">
        <f t="shared" si="31"/>
        <v>17.80182445805638</v>
      </c>
      <c r="Q96" s="11">
        <f t="shared" si="31"/>
        <v>-2.9073809704020959</v>
      </c>
      <c r="R96" s="11">
        <f t="shared" si="31"/>
        <v>8.5902258612614588</v>
      </c>
      <c r="S96" s="11">
        <f t="shared" si="31"/>
        <v>12.220400664973452</v>
      </c>
      <c r="T96" s="11">
        <f t="shared" si="31"/>
        <v>-4.5202997382423398</v>
      </c>
      <c r="U96" s="11">
        <f t="shared" si="31"/>
        <v>3.8955088608780386</v>
      </c>
      <c r="V96" s="11">
        <f t="shared" si="31"/>
        <v>25.56524277429353</v>
      </c>
      <c r="W96" s="11">
        <f t="shared" si="31"/>
        <v>13.134764101277941</v>
      </c>
      <c r="X96" s="11">
        <f t="shared" si="31"/>
        <v>-7.1132890151962558</v>
      </c>
      <c r="Y96" s="15">
        <f t="shared" si="31"/>
        <v>12.413982687961166</v>
      </c>
      <c r="Z96" s="15">
        <f t="shared" si="31"/>
        <v>7.8266934420819334</v>
      </c>
      <c r="AA96" s="15">
        <f t="shared" si="31"/>
        <v>-17.127604309072019</v>
      </c>
      <c r="AB96" s="194">
        <f t="shared" si="31"/>
        <v>-5.3299407403984418</v>
      </c>
      <c r="AC96" s="194">
        <f t="shared" si="31"/>
        <v>-5.352671232819473</v>
      </c>
    </row>
    <row r="97" spans="2:29" ht="15" customHeight="1" x14ac:dyDescent="0.45">
      <c r="B97" s="57" t="s">
        <v>221</v>
      </c>
      <c r="C97" s="12" t="s">
        <v>222</v>
      </c>
      <c r="D97" s="11" t="str">
        <f>IFERROR((D56/#REF!-1)*100,"")</f>
        <v/>
      </c>
      <c r="E97" s="11" t="str">
        <f t="shared" ref="E97:AA97" si="32">IFERROR((E56/D56-1)*100,"")</f>
        <v/>
      </c>
      <c r="F97" s="11" t="str">
        <f t="shared" si="32"/>
        <v/>
      </c>
      <c r="G97" s="11" t="str">
        <f t="shared" si="32"/>
        <v/>
      </c>
      <c r="H97" s="11" t="str">
        <f t="shared" si="32"/>
        <v/>
      </c>
      <c r="I97" s="11" t="str">
        <f t="shared" si="32"/>
        <v/>
      </c>
      <c r="J97" s="11" t="str">
        <f t="shared" si="32"/>
        <v/>
      </c>
      <c r="K97" s="11" t="str">
        <f t="shared" si="32"/>
        <v/>
      </c>
      <c r="L97" s="11" t="str">
        <f t="shared" si="32"/>
        <v/>
      </c>
      <c r="M97" s="11" t="str">
        <f t="shared" si="32"/>
        <v/>
      </c>
      <c r="N97" s="11" t="str">
        <f t="shared" si="32"/>
        <v/>
      </c>
      <c r="O97" s="11" t="str">
        <f t="shared" si="32"/>
        <v/>
      </c>
      <c r="P97" s="11" t="str">
        <f t="shared" si="32"/>
        <v/>
      </c>
      <c r="Q97" s="11" t="str">
        <f t="shared" si="32"/>
        <v/>
      </c>
      <c r="R97" s="11" t="str">
        <f t="shared" si="32"/>
        <v/>
      </c>
      <c r="S97" s="11" t="str">
        <f t="shared" si="32"/>
        <v/>
      </c>
      <c r="T97" s="11" t="str">
        <f t="shared" si="32"/>
        <v/>
      </c>
      <c r="U97" s="11">
        <f t="shared" si="32"/>
        <v>2.1115176092035171</v>
      </c>
      <c r="V97" s="11">
        <f t="shared" si="32"/>
        <v>18.72607068351946</v>
      </c>
      <c r="W97" s="11">
        <f t="shared" si="32"/>
        <v>10.862158017065537</v>
      </c>
      <c r="X97" s="11">
        <f t="shared" si="32"/>
        <v>-9.9538074867210007</v>
      </c>
      <c r="Y97" s="15">
        <f t="shared" si="32"/>
        <v>15.439909928098894</v>
      </c>
      <c r="Z97" s="15">
        <f t="shared" si="32"/>
        <v>8.4506128498487811</v>
      </c>
      <c r="AA97" s="15">
        <f t="shared" si="32"/>
        <v>-17.617356782528717</v>
      </c>
      <c r="AB97" s="194"/>
      <c r="AC97" s="194"/>
    </row>
    <row r="98" spans="2:29" ht="15" customHeight="1" x14ac:dyDescent="0.45">
      <c r="B98" s="57" t="s">
        <v>223</v>
      </c>
      <c r="C98" s="12" t="s">
        <v>224</v>
      </c>
      <c r="D98" s="11" t="str">
        <f>IFERROR((D57/#REF!-1)*100,"")</f>
        <v/>
      </c>
      <c r="E98" s="11" t="str">
        <f t="shared" ref="E98:AA98" si="33">IFERROR((E57/D57-1)*100,"")</f>
        <v/>
      </c>
      <c r="F98" s="11" t="str">
        <f t="shared" si="33"/>
        <v/>
      </c>
      <c r="G98" s="11" t="str">
        <f t="shared" si="33"/>
        <v/>
      </c>
      <c r="H98" s="11" t="str">
        <f t="shared" si="33"/>
        <v/>
      </c>
      <c r="I98" s="11" t="str">
        <f t="shared" si="33"/>
        <v/>
      </c>
      <c r="J98" s="11" t="str">
        <f t="shared" si="33"/>
        <v/>
      </c>
      <c r="K98" s="11" t="str">
        <f t="shared" si="33"/>
        <v/>
      </c>
      <c r="L98" s="11" t="str">
        <f t="shared" si="33"/>
        <v/>
      </c>
      <c r="M98" s="11" t="str">
        <f t="shared" si="33"/>
        <v/>
      </c>
      <c r="N98" s="11" t="str">
        <f t="shared" si="33"/>
        <v/>
      </c>
      <c r="O98" s="11" t="str">
        <f t="shared" si="33"/>
        <v/>
      </c>
      <c r="P98" s="11" t="str">
        <f t="shared" si="33"/>
        <v/>
      </c>
      <c r="Q98" s="11" t="str">
        <f t="shared" si="33"/>
        <v/>
      </c>
      <c r="R98" s="11" t="str">
        <f t="shared" si="33"/>
        <v/>
      </c>
      <c r="S98" s="11" t="str">
        <f t="shared" si="33"/>
        <v/>
      </c>
      <c r="T98" s="11" t="str">
        <f t="shared" si="33"/>
        <v/>
      </c>
      <c r="U98" s="11">
        <f t="shared" si="33"/>
        <v>42.434818312461495</v>
      </c>
      <c r="V98" s="11">
        <f t="shared" si="33"/>
        <v>99.42956539533931</v>
      </c>
      <c r="W98" s="11">
        <f t="shared" si="33"/>
        <v>0.50263853896386212</v>
      </c>
      <c r="X98" s="11">
        <f t="shared" si="33"/>
        <v>16.86666577679301</v>
      </c>
      <c r="Y98" s="15">
        <f t="shared" si="33"/>
        <v>-22.404991491775384</v>
      </c>
      <c r="Z98" s="15">
        <f t="shared" si="33"/>
        <v>0.45475136773878155</v>
      </c>
      <c r="AA98" s="15">
        <f t="shared" si="33"/>
        <v>-25.802087359876303</v>
      </c>
      <c r="AB98" s="194"/>
      <c r="AC98" s="194"/>
    </row>
    <row r="99" spans="2:29" ht="15" customHeight="1" x14ac:dyDescent="0.45">
      <c r="B99" s="57" t="s">
        <v>225</v>
      </c>
      <c r="C99" s="12" t="s">
        <v>226</v>
      </c>
      <c r="D99" s="11"/>
      <c r="E99" s="11"/>
      <c r="F99" s="11"/>
      <c r="G99" s="11"/>
      <c r="H99" s="11"/>
      <c r="I99" s="11"/>
      <c r="J99" s="11"/>
      <c r="K99" s="11"/>
      <c r="L99" s="11"/>
      <c r="M99" s="11"/>
      <c r="N99" s="11"/>
      <c r="O99" s="11"/>
      <c r="P99" s="11"/>
      <c r="Q99" s="11"/>
      <c r="R99" s="11"/>
      <c r="S99" s="11"/>
      <c r="T99" s="11" t="str">
        <f t="shared" ref="T99:AC108" si="34">IFERROR((T58/S58-1)*100,"")</f>
        <v/>
      </c>
      <c r="U99" s="11">
        <f t="shared" si="34"/>
        <v>15.172520024645708</v>
      </c>
      <c r="V99" s="11">
        <f t="shared" si="34"/>
        <v>225.79658424674994</v>
      </c>
      <c r="W99" s="11">
        <f t="shared" si="34"/>
        <v>116.29794623980669</v>
      </c>
      <c r="X99" s="11">
        <f t="shared" si="34"/>
        <v>2.6616297522942034</v>
      </c>
      <c r="Y99" s="15">
        <f t="shared" si="34"/>
        <v>0.46555112476387439</v>
      </c>
      <c r="Z99" s="15">
        <f t="shared" si="34"/>
        <v>-2.2826884556650717</v>
      </c>
      <c r="AA99" s="15">
        <f t="shared" si="34"/>
        <v>2.0856024255982986</v>
      </c>
      <c r="AB99" s="194"/>
      <c r="AC99" s="194"/>
    </row>
    <row r="100" spans="2:29" ht="15" customHeight="1" x14ac:dyDescent="0.45">
      <c r="B100" s="44" t="s">
        <v>59</v>
      </c>
      <c r="C100" s="1" t="s">
        <v>227</v>
      </c>
      <c r="D100" s="3" t="str">
        <f>IFERROR((D59/#REF!-1)*100,"")</f>
        <v/>
      </c>
      <c r="E100" s="3">
        <f t="shared" ref="E100:S100" si="35">IFERROR((E59/D59-1)*100,"")</f>
        <v>-6.7081491701324598</v>
      </c>
      <c r="F100" s="3">
        <f t="shared" si="35"/>
        <v>6.7254117389967671</v>
      </c>
      <c r="G100" s="3">
        <f t="shared" si="35"/>
        <v>6.1066853305464575</v>
      </c>
      <c r="H100" s="3">
        <f t="shared" si="35"/>
        <v>10.744767663258447</v>
      </c>
      <c r="I100" s="3">
        <f t="shared" si="35"/>
        <v>2.4508504500928785</v>
      </c>
      <c r="J100" s="3">
        <f t="shared" si="35"/>
        <v>4.7188212523972872</v>
      </c>
      <c r="K100" s="3">
        <f t="shared" si="35"/>
        <v>8.3498280995297556</v>
      </c>
      <c r="L100" s="3">
        <f t="shared" si="35"/>
        <v>8.0752124759898116</v>
      </c>
      <c r="M100" s="3">
        <f t="shared" si="35"/>
        <v>-2.8943515609408887</v>
      </c>
      <c r="N100" s="3">
        <f t="shared" si="35"/>
        <v>3.6829220401129348</v>
      </c>
      <c r="O100" s="3">
        <f t="shared" si="35"/>
        <v>2.1830679364683414</v>
      </c>
      <c r="P100" s="3">
        <f t="shared" si="35"/>
        <v>7.5376639765198927</v>
      </c>
      <c r="Q100" s="3">
        <f t="shared" si="35"/>
        <v>-0.35205491898243624</v>
      </c>
      <c r="R100" s="3">
        <f t="shared" si="35"/>
        <v>3.4595696258093778</v>
      </c>
      <c r="S100" s="3">
        <f t="shared" si="35"/>
        <v>13.077613663447885</v>
      </c>
      <c r="T100" s="3">
        <f t="shared" si="34"/>
        <v>6.8524191737636908</v>
      </c>
      <c r="U100" s="3">
        <f t="shared" si="34"/>
        <v>2.2938085558691368</v>
      </c>
      <c r="V100" s="3">
        <f t="shared" si="34"/>
        <v>-4.2521014563870256</v>
      </c>
      <c r="W100" s="3">
        <f t="shared" si="34"/>
        <v>7.1923672351813517</v>
      </c>
      <c r="X100" s="3">
        <f t="shared" si="34"/>
        <v>2.9446813274586869</v>
      </c>
      <c r="Y100" s="7">
        <f t="shared" si="34"/>
        <v>4.7767219421013918</v>
      </c>
      <c r="Z100" s="7">
        <f t="shared" si="34"/>
        <v>2.4482569262728404</v>
      </c>
      <c r="AA100" s="7">
        <f t="shared" si="34"/>
        <v>3.5278397766547398</v>
      </c>
      <c r="AB100" s="179">
        <f t="shared" si="34"/>
        <v>7.3458143519150143</v>
      </c>
      <c r="AC100" s="179">
        <f t="shared" si="34"/>
        <v>-1.4103665624797923</v>
      </c>
    </row>
    <row r="101" spans="2:29" ht="15" customHeight="1" x14ac:dyDescent="0.45">
      <c r="B101" s="57" t="s">
        <v>228</v>
      </c>
      <c r="C101" s="12" t="s">
        <v>60</v>
      </c>
      <c r="D101" s="11" t="str">
        <f>IFERROR((D60/#REF!-1)*100,"")</f>
        <v/>
      </c>
      <c r="E101" s="11">
        <f t="shared" ref="E101:S101" si="36">IFERROR((E60/D60-1)*100,"")</f>
        <v>-7.3373723056304296</v>
      </c>
      <c r="F101" s="11">
        <f t="shared" si="36"/>
        <v>16.589931543728742</v>
      </c>
      <c r="G101" s="11">
        <f t="shared" si="36"/>
        <v>-1.4476896786390414</v>
      </c>
      <c r="H101" s="11">
        <f t="shared" si="36"/>
        <v>22.330124800364935</v>
      </c>
      <c r="I101" s="11">
        <f t="shared" si="36"/>
        <v>0.10948037271449884</v>
      </c>
      <c r="J101" s="11">
        <f t="shared" si="36"/>
        <v>1.8747359290759436</v>
      </c>
      <c r="K101" s="11">
        <f t="shared" si="36"/>
        <v>9.2653673169311936</v>
      </c>
      <c r="L101" s="11">
        <f t="shared" si="36"/>
        <v>8.3344928306478661</v>
      </c>
      <c r="M101" s="11">
        <f t="shared" si="36"/>
        <v>1.558663000981908</v>
      </c>
      <c r="N101" s="11">
        <f t="shared" si="36"/>
        <v>3.2626225449695179</v>
      </c>
      <c r="O101" s="11">
        <f t="shared" si="36"/>
        <v>2.507129518642004</v>
      </c>
      <c r="P101" s="11">
        <f t="shared" si="36"/>
        <v>7.0880138831915351</v>
      </c>
      <c r="Q101" s="11">
        <f t="shared" si="36"/>
        <v>-1.3160704439600823</v>
      </c>
      <c r="R101" s="11">
        <f t="shared" si="36"/>
        <v>2.4784616904239387</v>
      </c>
      <c r="S101" s="11">
        <f t="shared" si="36"/>
        <v>16.320873343538956</v>
      </c>
      <c r="T101" s="11">
        <f t="shared" si="34"/>
        <v>10.307636267778818</v>
      </c>
      <c r="U101" s="11">
        <f t="shared" si="34"/>
        <v>2.2619463631158965</v>
      </c>
      <c r="V101" s="11">
        <f t="shared" si="34"/>
        <v>-8.3787650588892149</v>
      </c>
      <c r="W101" s="11">
        <f t="shared" si="34"/>
        <v>10.261700266858021</v>
      </c>
      <c r="X101" s="11">
        <f t="shared" si="34"/>
        <v>7.9079655279553851</v>
      </c>
      <c r="Y101" s="15">
        <f t="shared" si="34"/>
        <v>6.147967837736501</v>
      </c>
      <c r="Z101" s="15">
        <f t="shared" si="34"/>
        <v>-0.10036165747141501</v>
      </c>
      <c r="AA101" s="15">
        <f t="shared" si="34"/>
        <v>3.758220195163342</v>
      </c>
      <c r="AB101" s="194">
        <f t="shared" si="34"/>
        <v>7.9450190875050009</v>
      </c>
      <c r="AC101" s="194">
        <f t="shared" si="34"/>
        <v>0.12101335983849548</v>
      </c>
    </row>
    <row r="102" spans="2:29" ht="15" customHeight="1" x14ac:dyDescent="0.45">
      <c r="B102" s="57" t="s">
        <v>229</v>
      </c>
      <c r="C102" s="12" t="s">
        <v>230</v>
      </c>
      <c r="D102" s="11" t="str">
        <f>IFERROR((D61/#REF!-1)*100,"")</f>
        <v/>
      </c>
      <c r="E102" s="11">
        <f t="shared" ref="E102:S102" si="37">IFERROR((E61/D61-1)*100,"")</f>
        <v>-7.9043915291079898</v>
      </c>
      <c r="F102" s="11">
        <f t="shared" si="37"/>
        <v>-1.5454837074839745</v>
      </c>
      <c r="G102" s="11">
        <f t="shared" si="37"/>
        <v>2.2544825781537492</v>
      </c>
      <c r="H102" s="11">
        <f t="shared" si="37"/>
        <v>-8.6141574856687164</v>
      </c>
      <c r="I102" s="11">
        <f t="shared" si="37"/>
        <v>7.7542137373660447</v>
      </c>
      <c r="J102" s="11">
        <f t="shared" si="37"/>
        <v>8.4852836301945409</v>
      </c>
      <c r="K102" s="11">
        <f t="shared" si="37"/>
        <v>8.4476266291193092</v>
      </c>
      <c r="L102" s="11">
        <f t="shared" si="37"/>
        <v>5.2176501809252152</v>
      </c>
      <c r="M102" s="11">
        <f t="shared" si="37"/>
        <v>-10.50869565747522</v>
      </c>
      <c r="N102" s="11">
        <f t="shared" si="37"/>
        <v>1.1218076085548256</v>
      </c>
      <c r="O102" s="11">
        <f t="shared" si="37"/>
        <v>-8.7445543934882899</v>
      </c>
      <c r="P102" s="11">
        <f t="shared" si="37"/>
        <v>6.4462976205638123</v>
      </c>
      <c r="Q102" s="11">
        <f t="shared" si="37"/>
        <v>-0.80223504955888592</v>
      </c>
      <c r="R102" s="11">
        <f t="shared" si="37"/>
        <v>-0.42791616746796768</v>
      </c>
      <c r="S102" s="11">
        <f t="shared" si="37"/>
        <v>2.783828237127528</v>
      </c>
      <c r="T102" s="11">
        <f t="shared" si="34"/>
        <v>3.9020668456729801</v>
      </c>
      <c r="U102" s="11">
        <f t="shared" si="34"/>
        <v>2.7900575527566973</v>
      </c>
      <c r="V102" s="11">
        <f t="shared" si="34"/>
        <v>35.951518112843871</v>
      </c>
      <c r="W102" s="11">
        <f t="shared" si="34"/>
        <v>3.6593184396113809</v>
      </c>
      <c r="X102" s="11">
        <f t="shared" si="34"/>
        <v>1.1108098161885849</v>
      </c>
      <c r="Y102" s="15">
        <f t="shared" si="34"/>
        <v>4.1769897801176903</v>
      </c>
      <c r="Z102" s="15">
        <f t="shared" si="34"/>
        <v>2.8985914437701377</v>
      </c>
      <c r="AA102" s="15">
        <f t="shared" si="34"/>
        <v>1.6532127865676483</v>
      </c>
      <c r="AB102" s="194">
        <f t="shared" si="34"/>
        <v>0.58204330056241815</v>
      </c>
      <c r="AC102" s="194">
        <f t="shared" si="34"/>
        <v>-1.2212448475239945</v>
      </c>
    </row>
    <row r="103" spans="2:29" ht="15" customHeight="1" x14ac:dyDescent="0.45">
      <c r="B103" s="57" t="s">
        <v>231</v>
      </c>
      <c r="C103" s="12" t="s">
        <v>232</v>
      </c>
      <c r="D103" s="11" t="str">
        <f>IFERROR((D62/#REF!-1)*100,"")</f>
        <v/>
      </c>
      <c r="E103" s="11">
        <f t="shared" ref="E103:S103" si="38">IFERROR((E62/D62-1)*100,"")</f>
        <v>39.149272158344736</v>
      </c>
      <c r="F103" s="11">
        <f t="shared" si="38"/>
        <v>-8.7395726376682354</v>
      </c>
      <c r="G103" s="11">
        <f t="shared" si="38"/>
        <v>5.0530246338544194</v>
      </c>
      <c r="H103" s="11">
        <f t="shared" si="38"/>
        <v>216.44558130609548</v>
      </c>
      <c r="I103" s="11">
        <f t="shared" si="38"/>
        <v>6.7931669702175901</v>
      </c>
      <c r="J103" s="11">
        <f t="shared" si="38"/>
        <v>25.059158079337696</v>
      </c>
      <c r="K103" s="11">
        <f t="shared" si="38"/>
        <v>38.718777858090078</v>
      </c>
      <c r="L103" s="11">
        <f t="shared" si="38"/>
        <v>2.2148883828772448</v>
      </c>
      <c r="M103" s="11">
        <f t="shared" si="38"/>
        <v>-12.292818458063282</v>
      </c>
      <c r="N103" s="11">
        <f t="shared" si="38"/>
        <v>13.29820221541298</v>
      </c>
      <c r="O103" s="11">
        <f t="shared" si="38"/>
        <v>4.8600167329903021</v>
      </c>
      <c r="P103" s="11">
        <f t="shared" si="38"/>
        <v>18.751544794854127</v>
      </c>
      <c r="Q103" s="11">
        <f t="shared" si="38"/>
        <v>-17.463685537306116</v>
      </c>
      <c r="R103" s="11">
        <f t="shared" si="38"/>
        <v>20.366950738397492</v>
      </c>
      <c r="S103" s="11">
        <f t="shared" si="38"/>
        <v>-18.429171017791411</v>
      </c>
      <c r="T103" s="11">
        <f t="shared" si="34"/>
        <v>21.813121521291201</v>
      </c>
      <c r="U103" s="11">
        <f t="shared" si="34"/>
        <v>25.188957600743713</v>
      </c>
      <c r="V103" s="11">
        <f t="shared" si="34"/>
        <v>34.859956734600942</v>
      </c>
      <c r="W103" s="11">
        <f t="shared" si="34"/>
        <v>9.6648032348586987</v>
      </c>
      <c r="X103" s="11">
        <f t="shared" si="34"/>
        <v>-57.58619852959017</v>
      </c>
      <c r="Y103" s="15">
        <f t="shared" si="34"/>
        <v>64.810261892036351</v>
      </c>
      <c r="Z103" s="15">
        <f t="shared" si="34"/>
        <v>-12.591795391238293</v>
      </c>
      <c r="AA103" s="15">
        <f t="shared" si="34"/>
        <v>4.0938463797914437</v>
      </c>
      <c r="AB103" s="194">
        <f t="shared" si="34"/>
        <v>-3.4480212597806648</v>
      </c>
      <c r="AC103" s="194">
        <f t="shared" si="34"/>
        <v>-6.2807717358235982</v>
      </c>
    </row>
    <row r="104" spans="2:29" ht="15" customHeight="1" x14ac:dyDescent="0.45">
      <c r="B104" s="57" t="s">
        <v>233</v>
      </c>
      <c r="C104" s="12" t="s">
        <v>234</v>
      </c>
      <c r="D104" s="11" t="str">
        <f>IFERROR((D63/#REF!-1)*100,"")</f>
        <v/>
      </c>
      <c r="E104" s="11">
        <f t="shared" ref="E104:S104" si="39">IFERROR((E63/D63-1)*100,"")</f>
        <v>-5.375659108097997</v>
      </c>
      <c r="F104" s="11">
        <f t="shared" si="39"/>
        <v>-8.3897112421742026</v>
      </c>
      <c r="G104" s="11">
        <f t="shared" si="39"/>
        <v>29.584273532121628</v>
      </c>
      <c r="H104" s="11">
        <f t="shared" si="39"/>
        <v>-4.411928785052865</v>
      </c>
      <c r="I104" s="11">
        <f t="shared" si="39"/>
        <v>5.2108429270353307</v>
      </c>
      <c r="J104" s="11">
        <f t="shared" si="39"/>
        <v>7.8701817614278191</v>
      </c>
      <c r="K104" s="11">
        <f t="shared" si="39"/>
        <v>3.3212473503528184</v>
      </c>
      <c r="L104" s="11">
        <f t="shared" si="39"/>
        <v>10.054110660517468</v>
      </c>
      <c r="M104" s="11">
        <f t="shared" si="39"/>
        <v>-7.6815484055250955</v>
      </c>
      <c r="N104" s="11">
        <f t="shared" si="39"/>
        <v>5.4819784811440897</v>
      </c>
      <c r="O104" s="11">
        <f t="shared" si="39"/>
        <v>7.6720174358116289</v>
      </c>
      <c r="P104" s="11">
        <f t="shared" si="39"/>
        <v>7.9887905385120916</v>
      </c>
      <c r="Q104" s="11">
        <f t="shared" si="39"/>
        <v>5.163418195752989</v>
      </c>
      <c r="R104" s="11">
        <f t="shared" si="39"/>
        <v>6.7526087303054094</v>
      </c>
      <c r="S104" s="11">
        <f t="shared" si="39"/>
        <v>12.390374237534751</v>
      </c>
      <c r="T104" s="11">
        <f t="shared" si="34"/>
        <v>-3.3846786754946456</v>
      </c>
      <c r="U104" s="11">
        <f t="shared" si="34"/>
        <v>-0.93806453751429375</v>
      </c>
      <c r="V104" s="11">
        <f t="shared" si="34"/>
        <v>-15.580119098587165</v>
      </c>
      <c r="W104" s="11">
        <f t="shared" si="34"/>
        <v>-1.6095171448565315</v>
      </c>
      <c r="X104" s="11">
        <f t="shared" si="34"/>
        <v>0.91512411696013096</v>
      </c>
      <c r="Y104" s="15">
        <f t="shared" si="34"/>
        <v>-9.8076416035215779</v>
      </c>
      <c r="Z104" s="15">
        <f t="shared" si="34"/>
        <v>17.354049148010063</v>
      </c>
      <c r="AA104" s="15">
        <f t="shared" si="34"/>
        <v>3.6049561960700194</v>
      </c>
      <c r="AB104" s="194">
        <f t="shared" si="34"/>
        <v>10.186270403118991</v>
      </c>
      <c r="AC104" s="194">
        <f t="shared" si="34"/>
        <v>-7.1528756723772347</v>
      </c>
    </row>
    <row r="105" spans="2:29" ht="15" customHeight="1" x14ac:dyDescent="0.45">
      <c r="B105" s="44" t="s">
        <v>61</v>
      </c>
      <c r="C105" s="1" t="s">
        <v>62</v>
      </c>
      <c r="D105" s="3" t="str">
        <f>IFERROR((D64/#REF!-1)*100,"")</f>
        <v/>
      </c>
      <c r="E105" s="3">
        <f t="shared" ref="E105:S105" si="40">IFERROR((E64/D64-1)*100,"")</f>
        <v>-1.2415248676023172E-2</v>
      </c>
      <c r="F105" s="3">
        <f t="shared" si="40"/>
        <v>2.7071447151658878</v>
      </c>
      <c r="G105" s="3">
        <f t="shared" si="40"/>
        <v>-1.1698564777376741</v>
      </c>
      <c r="H105" s="3">
        <f t="shared" si="40"/>
        <v>21.621506571650873</v>
      </c>
      <c r="I105" s="3">
        <f t="shared" si="40"/>
        <v>7.3097412131307271</v>
      </c>
      <c r="J105" s="3">
        <f t="shared" si="40"/>
        <v>7.5914639849093524</v>
      </c>
      <c r="K105" s="3">
        <f t="shared" si="40"/>
        <v>11.476420992442037</v>
      </c>
      <c r="L105" s="3">
        <f t="shared" si="40"/>
        <v>13.153683470876153</v>
      </c>
      <c r="M105" s="3">
        <f t="shared" si="40"/>
        <v>20.095673147025494</v>
      </c>
      <c r="N105" s="3">
        <f t="shared" si="40"/>
        <v>8.3623247806190015</v>
      </c>
      <c r="O105" s="3">
        <f t="shared" si="40"/>
        <v>4.5170828910394034</v>
      </c>
      <c r="P105" s="3">
        <f t="shared" si="40"/>
        <v>11.550393093176247</v>
      </c>
      <c r="Q105" s="3">
        <f t="shared" si="40"/>
        <v>-9.4743412901003747</v>
      </c>
      <c r="R105" s="3">
        <f t="shared" si="40"/>
        <v>-3.1733956825078957</v>
      </c>
      <c r="S105" s="3">
        <f t="shared" si="40"/>
        <v>0.93265581847645773</v>
      </c>
      <c r="T105" s="3">
        <f t="shared" si="34"/>
        <v>17.735311013225829</v>
      </c>
      <c r="U105" s="3">
        <f t="shared" si="34"/>
        <v>23.217757042377983</v>
      </c>
      <c r="V105" s="3">
        <f t="shared" si="34"/>
        <v>-21.691344832849946</v>
      </c>
      <c r="W105" s="3">
        <f t="shared" si="34"/>
        <v>10.552885708654847</v>
      </c>
      <c r="X105" s="3">
        <f t="shared" si="34"/>
        <v>-3.2283746666135871</v>
      </c>
      <c r="Y105" s="7">
        <f t="shared" si="34"/>
        <v>8.7311015118790571</v>
      </c>
      <c r="Z105" s="7">
        <f t="shared" si="34"/>
        <v>-2.1649135454555379</v>
      </c>
      <c r="AA105" s="7">
        <f t="shared" si="34"/>
        <v>-9.6728683537606877</v>
      </c>
      <c r="AB105" s="179">
        <f t="shared" si="34"/>
        <v>-0.25969079760794767</v>
      </c>
      <c r="AC105" s="179">
        <f t="shared" si="34"/>
        <v>2.3370505658306451</v>
      </c>
    </row>
    <row r="106" spans="2:29" ht="15" customHeight="1" x14ac:dyDescent="0.45">
      <c r="B106" s="44" t="s">
        <v>63</v>
      </c>
      <c r="C106" s="1" t="s">
        <v>64</v>
      </c>
      <c r="D106" s="3" t="str">
        <f>IFERROR((D65/#REF!-1)*100,"")</f>
        <v/>
      </c>
      <c r="E106" s="3">
        <f t="shared" ref="E106:S106" si="41">IFERROR((E65/D65-1)*100,"")</f>
        <v>7.4623905428222059</v>
      </c>
      <c r="F106" s="3">
        <f t="shared" si="41"/>
        <v>-1.002881251720944</v>
      </c>
      <c r="G106" s="3">
        <f t="shared" si="41"/>
        <v>1.5964762360661577</v>
      </c>
      <c r="H106" s="3">
        <f t="shared" si="41"/>
        <v>11.162487238294784</v>
      </c>
      <c r="I106" s="3">
        <f t="shared" si="41"/>
        <v>17.176744373913856</v>
      </c>
      <c r="J106" s="3">
        <f t="shared" si="41"/>
        <v>3.1585090232004509</v>
      </c>
      <c r="K106" s="3">
        <f t="shared" si="41"/>
        <v>22.046995613634746</v>
      </c>
      <c r="L106" s="3">
        <f t="shared" si="41"/>
        <v>9.9821451879351653</v>
      </c>
      <c r="M106" s="3">
        <f t="shared" si="41"/>
        <v>4.947724900629713</v>
      </c>
      <c r="N106" s="3">
        <f t="shared" si="41"/>
        <v>10.413777966194427</v>
      </c>
      <c r="O106" s="3">
        <f t="shared" si="41"/>
        <v>19.529787487729109</v>
      </c>
      <c r="P106" s="3">
        <f t="shared" si="41"/>
        <v>16.336057348698539</v>
      </c>
      <c r="Q106" s="3">
        <f t="shared" si="41"/>
        <v>-1.1310735493296309</v>
      </c>
      <c r="R106" s="3">
        <f t="shared" si="41"/>
        <v>-1.7639895568190678</v>
      </c>
      <c r="S106" s="3">
        <f t="shared" si="41"/>
        <v>1.7518680998001024</v>
      </c>
      <c r="T106" s="3">
        <f t="shared" si="34"/>
        <v>27.816150318832378</v>
      </c>
      <c r="U106" s="3">
        <f t="shared" si="34"/>
        <v>12.847626051857407</v>
      </c>
      <c r="V106" s="3">
        <f t="shared" si="34"/>
        <v>-5.6119320676131128</v>
      </c>
      <c r="W106" s="3">
        <f t="shared" si="34"/>
        <v>5.2403309829052391</v>
      </c>
      <c r="X106" s="3">
        <f t="shared" si="34"/>
        <v>89.487070499728702</v>
      </c>
      <c r="Y106" s="7">
        <f t="shared" si="34"/>
        <v>17.072426006595286</v>
      </c>
      <c r="Z106" s="7">
        <f t="shared" si="34"/>
        <v>17.917046348300005</v>
      </c>
      <c r="AA106" s="7">
        <f t="shared" si="34"/>
        <v>-1.6035302616652647</v>
      </c>
      <c r="AB106" s="179">
        <f t="shared" si="34"/>
        <v>18.121017543390174</v>
      </c>
      <c r="AC106" s="179">
        <f t="shared" si="34"/>
        <v>0.23002454169467335</v>
      </c>
    </row>
    <row r="107" spans="2:29" ht="15" customHeight="1" x14ac:dyDescent="0.45">
      <c r="B107" s="44" t="s">
        <v>65</v>
      </c>
      <c r="C107" s="4" t="s">
        <v>66</v>
      </c>
      <c r="D107" s="6" t="str">
        <f>IFERROR((D66/#REF!-1)*100,"")</f>
        <v/>
      </c>
      <c r="E107" s="6">
        <f t="shared" ref="E107:S107" si="42">IFERROR((E66/D66-1)*100,"")</f>
        <v>9.2006591656160541</v>
      </c>
      <c r="F107" s="6">
        <f t="shared" si="42"/>
        <v>7.2108370101036989</v>
      </c>
      <c r="G107" s="6">
        <f t="shared" si="42"/>
        <v>6.9120633669208509</v>
      </c>
      <c r="H107" s="6">
        <f t="shared" si="42"/>
        <v>4.2874307969201553</v>
      </c>
      <c r="I107" s="6">
        <f t="shared" si="42"/>
        <v>7.8521266314148797</v>
      </c>
      <c r="J107" s="6">
        <f t="shared" si="42"/>
        <v>9.1304503607437368</v>
      </c>
      <c r="K107" s="6">
        <f t="shared" si="42"/>
        <v>10.227451389345909</v>
      </c>
      <c r="L107" s="6">
        <f t="shared" si="42"/>
        <v>4.5189030957776044</v>
      </c>
      <c r="M107" s="6">
        <f t="shared" si="42"/>
        <v>3.2253192428015609</v>
      </c>
      <c r="N107" s="6">
        <f t="shared" si="42"/>
        <v>5.9386869112625362</v>
      </c>
      <c r="O107" s="6">
        <f t="shared" si="42"/>
        <v>2.66426908690236</v>
      </c>
      <c r="P107" s="6">
        <f t="shared" si="42"/>
        <v>6.5613309705306211</v>
      </c>
      <c r="Q107" s="6">
        <f t="shared" si="42"/>
        <v>8.5938006381934606</v>
      </c>
      <c r="R107" s="6">
        <f t="shared" si="42"/>
        <v>5.4267127203348142</v>
      </c>
      <c r="S107" s="6">
        <f t="shared" si="42"/>
        <v>5.0628624797071309</v>
      </c>
      <c r="T107" s="6">
        <f t="shared" si="34"/>
        <v>5.537845491929505</v>
      </c>
      <c r="U107" s="6">
        <f t="shared" si="34"/>
        <v>6.7350490690730735</v>
      </c>
      <c r="V107" s="6">
        <f t="shared" si="34"/>
        <v>6.1830647995925192</v>
      </c>
      <c r="W107" s="6">
        <f t="shared" si="34"/>
        <v>5.0881440180322368</v>
      </c>
      <c r="X107" s="6">
        <f t="shared" si="34"/>
        <v>7.9903377620758498</v>
      </c>
      <c r="Y107" s="8">
        <f t="shared" si="34"/>
        <v>-2.3485765174296236</v>
      </c>
      <c r="Z107" s="8">
        <f t="shared" si="34"/>
        <v>12.471294743351248</v>
      </c>
      <c r="AA107" s="8">
        <f t="shared" si="34"/>
        <v>4.1916514532704063</v>
      </c>
      <c r="AB107" s="182">
        <f t="shared" si="34"/>
        <v>3.6932419179691811</v>
      </c>
      <c r="AC107" s="182">
        <f t="shared" si="34"/>
        <v>5.3175319479811689</v>
      </c>
    </row>
    <row r="108" spans="2:29" ht="15" customHeight="1" x14ac:dyDescent="0.45">
      <c r="B108" s="44" t="s">
        <v>67</v>
      </c>
      <c r="C108" s="1" t="s">
        <v>68</v>
      </c>
      <c r="D108" s="3" t="str">
        <f>IFERROR((D67/#REF!-1)*100,"")</f>
        <v/>
      </c>
      <c r="E108" s="3">
        <f t="shared" ref="E108:S108" si="43">IFERROR((E67/D67-1)*100,"")</f>
        <v>14.808340780373385</v>
      </c>
      <c r="F108" s="3">
        <f t="shared" si="43"/>
        <v>3.0696027074741172</v>
      </c>
      <c r="G108" s="3">
        <f t="shared" si="43"/>
        <v>9.7705476774427424</v>
      </c>
      <c r="H108" s="3">
        <f t="shared" si="43"/>
        <v>2.6536809783755944</v>
      </c>
      <c r="I108" s="3">
        <f t="shared" si="43"/>
        <v>16.247407338989195</v>
      </c>
      <c r="J108" s="3">
        <f t="shared" si="43"/>
        <v>11.678684590842202</v>
      </c>
      <c r="K108" s="3">
        <f t="shared" si="43"/>
        <v>17.405564064937231</v>
      </c>
      <c r="L108" s="3">
        <f t="shared" si="43"/>
        <v>7.3261643781701302</v>
      </c>
      <c r="M108" s="3">
        <f t="shared" si="43"/>
        <v>2.3087541929593502</v>
      </c>
      <c r="N108" s="3">
        <f t="shared" si="43"/>
        <v>6.6042146584259109</v>
      </c>
      <c r="O108" s="3">
        <f t="shared" si="43"/>
        <v>-2.355737418104209</v>
      </c>
      <c r="P108" s="3">
        <f t="shared" si="43"/>
        <v>5.210816540246932</v>
      </c>
      <c r="Q108" s="3">
        <f t="shared" si="43"/>
        <v>6.8906734002956105</v>
      </c>
      <c r="R108" s="3">
        <f t="shared" si="43"/>
        <v>5.7276136063008076</v>
      </c>
      <c r="S108" s="3">
        <f t="shared" si="43"/>
        <v>-1.8142159248230816</v>
      </c>
      <c r="T108" s="3">
        <f t="shared" si="34"/>
        <v>6.9008382160872017</v>
      </c>
      <c r="U108" s="3">
        <f t="shared" si="34"/>
        <v>-2.3205507207865406</v>
      </c>
      <c r="V108" s="3">
        <f t="shared" si="34"/>
        <v>3.053793885291145</v>
      </c>
      <c r="W108" s="3">
        <f t="shared" si="34"/>
        <v>3.2137139826323713</v>
      </c>
      <c r="X108" s="3">
        <f t="shared" si="34"/>
        <v>6.7817367978160847</v>
      </c>
      <c r="Y108" s="7">
        <f t="shared" si="34"/>
        <v>1.0692174320583225</v>
      </c>
      <c r="Z108" s="7">
        <f t="shared" si="34"/>
        <v>5.1444491686620353</v>
      </c>
      <c r="AA108" s="7">
        <f t="shared" si="34"/>
        <v>4.1817897073731292</v>
      </c>
      <c r="AB108" s="179">
        <f t="shared" si="34"/>
        <v>3.8168263090193832</v>
      </c>
      <c r="AC108" s="179">
        <f t="shared" si="34"/>
        <v>8.3896451218682611</v>
      </c>
    </row>
    <row r="109" spans="2:29" ht="15" customHeight="1" x14ac:dyDescent="0.45">
      <c r="B109" s="44" t="s">
        <v>69</v>
      </c>
      <c r="C109" s="1" t="s">
        <v>70</v>
      </c>
      <c r="D109" s="3" t="str">
        <f>IFERROR((D68/#REF!-1)*100,"")</f>
        <v/>
      </c>
      <c r="E109" s="3">
        <f t="shared" ref="E109:S109" si="44">IFERROR((E68/D68-1)*100,"")</f>
        <v>6.0306717295709245</v>
      </c>
      <c r="F109" s="3">
        <f t="shared" si="44"/>
        <v>0.89254701447281093</v>
      </c>
      <c r="G109" s="3">
        <f t="shared" si="44"/>
        <v>-1.645929445386396</v>
      </c>
      <c r="H109" s="3">
        <f t="shared" si="44"/>
        <v>16.058842327067737</v>
      </c>
      <c r="I109" s="3">
        <f t="shared" si="44"/>
        <v>17.788924114196792</v>
      </c>
      <c r="J109" s="3">
        <f t="shared" si="44"/>
        <v>6.4371644456757027</v>
      </c>
      <c r="K109" s="3">
        <f t="shared" si="44"/>
        <v>11.816052082249517</v>
      </c>
      <c r="L109" s="3">
        <f t="shared" si="44"/>
        <v>8.0873326634665723</v>
      </c>
      <c r="M109" s="3">
        <f t="shared" si="44"/>
        <v>11.269640845956141</v>
      </c>
      <c r="N109" s="3">
        <f t="shared" si="44"/>
        <v>5.8548224709705554</v>
      </c>
      <c r="O109" s="3">
        <f t="shared" si="44"/>
        <v>3.681462039676453</v>
      </c>
      <c r="P109" s="3">
        <f t="shared" si="44"/>
        <v>8.9014608065958623</v>
      </c>
      <c r="Q109" s="3">
        <f t="shared" si="44"/>
        <v>24.936792343158753</v>
      </c>
      <c r="R109" s="3">
        <f t="shared" si="44"/>
        <v>3.8197785722035027</v>
      </c>
      <c r="S109" s="3">
        <f t="shared" si="44"/>
        <v>6.172345867815876</v>
      </c>
      <c r="T109" s="3">
        <f t="shared" ref="T109:AC118" si="45">IFERROR((T68/S68-1)*100,"")</f>
        <v>-28.275731106874947</v>
      </c>
      <c r="U109" s="3">
        <f t="shared" si="45"/>
        <v>16.768892783217137</v>
      </c>
      <c r="V109" s="3">
        <f t="shared" si="45"/>
        <v>11.395488160595546</v>
      </c>
      <c r="W109" s="3">
        <f t="shared" si="45"/>
        <v>-9.9322903072269764</v>
      </c>
      <c r="X109" s="3">
        <f t="shared" si="45"/>
        <v>9.7419645360544482</v>
      </c>
      <c r="Y109" s="7">
        <f t="shared" si="45"/>
        <v>-2.8363466386203795</v>
      </c>
      <c r="Z109" s="7">
        <f t="shared" si="45"/>
        <v>1.3861771226323372</v>
      </c>
      <c r="AA109" s="7">
        <f t="shared" si="45"/>
        <v>-3.0576721214913061</v>
      </c>
      <c r="AB109" s="179">
        <f t="shared" si="45"/>
        <v>5.304441602265686</v>
      </c>
      <c r="AC109" s="179">
        <f t="shared" si="45"/>
        <v>12.013372954232171</v>
      </c>
    </row>
    <row r="110" spans="2:29" ht="15" customHeight="1" x14ac:dyDescent="0.45">
      <c r="B110" s="44" t="s">
        <v>71</v>
      </c>
      <c r="C110" s="1" t="s">
        <v>72</v>
      </c>
      <c r="D110" s="3" t="str">
        <f>IFERROR((D69/#REF!-1)*100,"")</f>
        <v/>
      </c>
      <c r="E110" s="3">
        <f t="shared" ref="E110:S110" si="46">IFERROR((E69/D69-1)*100,"")</f>
        <v>-5.6825880333915997</v>
      </c>
      <c r="F110" s="3">
        <f t="shared" si="46"/>
        <v>3.8562612825113973</v>
      </c>
      <c r="G110" s="3">
        <f t="shared" si="46"/>
        <v>3.7099522228163595</v>
      </c>
      <c r="H110" s="3">
        <f t="shared" si="46"/>
        <v>19.041185264551363</v>
      </c>
      <c r="I110" s="3">
        <f t="shared" si="46"/>
        <v>3.7564039878016597</v>
      </c>
      <c r="J110" s="3">
        <f t="shared" si="46"/>
        <v>8.2312536282143522</v>
      </c>
      <c r="K110" s="3">
        <f t="shared" si="46"/>
        <v>9.0225324690355269</v>
      </c>
      <c r="L110" s="3">
        <f t="shared" si="46"/>
        <v>-6.9731498498693867</v>
      </c>
      <c r="M110" s="3">
        <f t="shared" si="46"/>
        <v>-8.0373134326719331</v>
      </c>
      <c r="N110" s="3">
        <f t="shared" si="46"/>
        <v>23.276242410230495</v>
      </c>
      <c r="O110" s="3">
        <f t="shared" si="46"/>
        <v>-2.5903339548136062</v>
      </c>
      <c r="P110" s="3">
        <f t="shared" si="46"/>
        <v>6.5617985694032654</v>
      </c>
      <c r="Q110" s="3">
        <f t="shared" si="46"/>
        <v>-4.7806634589900421</v>
      </c>
      <c r="R110" s="3">
        <f t="shared" si="46"/>
        <v>1.7684306430017394</v>
      </c>
      <c r="S110" s="3">
        <f t="shared" si="46"/>
        <v>3.2583322900230582</v>
      </c>
      <c r="T110" s="3">
        <f t="shared" si="45"/>
        <v>3.6147644329910467</v>
      </c>
      <c r="U110" s="3">
        <f t="shared" si="45"/>
        <v>4.4297838034106363</v>
      </c>
      <c r="V110" s="3">
        <f t="shared" si="45"/>
        <v>22.265053991606543</v>
      </c>
      <c r="W110" s="3">
        <f t="shared" si="45"/>
        <v>0.23601100706507339</v>
      </c>
      <c r="X110" s="3">
        <f t="shared" si="45"/>
        <v>2.7054026503567696</v>
      </c>
      <c r="Y110" s="7">
        <f t="shared" si="45"/>
        <v>4.2721871606788087</v>
      </c>
      <c r="Z110" s="7">
        <f t="shared" si="45"/>
        <v>2.2187580473089774</v>
      </c>
      <c r="AA110" s="7">
        <f t="shared" si="45"/>
        <v>3.7664980628007605</v>
      </c>
      <c r="AB110" s="179">
        <f t="shared" si="45"/>
        <v>2.0664911427318744</v>
      </c>
      <c r="AC110" s="179">
        <f t="shared" si="45"/>
        <v>-9.4567734210559973E-2</v>
      </c>
    </row>
    <row r="111" spans="2:29" ht="15" customHeight="1" x14ac:dyDescent="0.45">
      <c r="B111" s="44" t="s">
        <v>73</v>
      </c>
      <c r="C111" s="1" t="s">
        <v>74</v>
      </c>
      <c r="D111" s="3" t="str">
        <f>IFERROR((D70/#REF!-1)*100,"")</f>
        <v/>
      </c>
      <c r="E111" s="3">
        <f t="shared" ref="E111:S111" si="47">IFERROR((E70/D70-1)*100,"")</f>
        <v>5.8103676875057353</v>
      </c>
      <c r="F111" s="3">
        <f t="shared" si="47"/>
        <v>19.831728227952226</v>
      </c>
      <c r="G111" s="3">
        <f t="shared" si="47"/>
        <v>12.905313491020642</v>
      </c>
      <c r="H111" s="3">
        <f t="shared" si="47"/>
        <v>5.689427477392961</v>
      </c>
      <c r="I111" s="3">
        <f t="shared" si="47"/>
        <v>16.097167861405804</v>
      </c>
      <c r="J111" s="3">
        <f t="shared" si="47"/>
        <v>20.705129374746178</v>
      </c>
      <c r="K111" s="3">
        <f t="shared" si="47"/>
        <v>6.9020674692793271</v>
      </c>
      <c r="L111" s="3">
        <f t="shared" si="47"/>
        <v>22.716184676950093</v>
      </c>
      <c r="M111" s="3">
        <f t="shared" si="47"/>
        <v>1.2761172512387731E-2</v>
      </c>
      <c r="N111" s="3">
        <f t="shared" si="47"/>
        <v>9.5561405058429916</v>
      </c>
      <c r="O111" s="3">
        <f t="shared" si="47"/>
        <v>26.219331320446049</v>
      </c>
      <c r="P111" s="3">
        <f t="shared" si="47"/>
        <v>16.180518494759145</v>
      </c>
      <c r="Q111" s="3">
        <f t="shared" si="47"/>
        <v>24.09812745241431</v>
      </c>
      <c r="R111" s="3">
        <f t="shared" si="47"/>
        <v>10.079232374447567</v>
      </c>
      <c r="S111" s="3">
        <f t="shared" si="47"/>
        <v>5.8450280799322574</v>
      </c>
      <c r="T111" s="3">
        <f t="shared" si="45"/>
        <v>7.6273855884267716</v>
      </c>
      <c r="U111" s="3">
        <f t="shared" si="45"/>
        <v>5.2193832599118917</v>
      </c>
      <c r="V111" s="3">
        <f t="shared" si="45"/>
        <v>7.3400393283920673</v>
      </c>
      <c r="W111" s="3">
        <f t="shared" si="45"/>
        <v>6.5008532826665411</v>
      </c>
      <c r="X111" s="3">
        <f t="shared" si="45"/>
        <v>10.885295749183355</v>
      </c>
      <c r="Y111" s="7">
        <f t="shared" si="45"/>
        <v>-1.3217220196205193</v>
      </c>
      <c r="Z111" s="7">
        <f t="shared" si="45"/>
        <v>5.2280793214765531</v>
      </c>
      <c r="AA111" s="7">
        <f t="shared" si="45"/>
        <v>2.7984201848230361</v>
      </c>
      <c r="AB111" s="179">
        <f t="shared" si="45"/>
        <v>-5.1021657089134198</v>
      </c>
      <c r="AC111" s="179">
        <f t="shared" si="45"/>
        <v>-6.1308165353128334</v>
      </c>
    </row>
    <row r="112" spans="2:29" ht="15" customHeight="1" x14ac:dyDescent="0.45">
      <c r="B112" s="44" t="s">
        <v>75</v>
      </c>
      <c r="C112" s="1" t="s">
        <v>76</v>
      </c>
      <c r="D112" s="3" t="str">
        <f>IFERROR((D71/#REF!-1)*100,"")</f>
        <v/>
      </c>
      <c r="E112" s="3">
        <f t="shared" ref="E112:S112" si="48">IFERROR((E71/D71-1)*100,"")</f>
        <v>-0.11544356589978655</v>
      </c>
      <c r="F112" s="3">
        <f t="shared" si="48"/>
        <v>25.496050376203861</v>
      </c>
      <c r="G112" s="3">
        <f t="shared" si="48"/>
        <v>16.462102269370394</v>
      </c>
      <c r="H112" s="3">
        <f t="shared" si="48"/>
        <v>10.18496143422254</v>
      </c>
      <c r="I112" s="3">
        <f t="shared" si="48"/>
        <v>11.262383267340216</v>
      </c>
      <c r="J112" s="3">
        <f t="shared" si="48"/>
        <v>35.779951936472628</v>
      </c>
      <c r="K112" s="3">
        <f t="shared" si="48"/>
        <v>11.252900054359326</v>
      </c>
      <c r="L112" s="3">
        <f t="shared" si="48"/>
        <v>3.9556114165972378</v>
      </c>
      <c r="M112" s="3">
        <f t="shared" si="48"/>
        <v>14.53595314047076</v>
      </c>
      <c r="N112" s="3">
        <f t="shared" si="48"/>
        <v>6.0939076903985701</v>
      </c>
      <c r="O112" s="3">
        <f t="shared" si="48"/>
        <v>2.9170491062015858</v>
      </c>
      <c r="P112" s="3">
        <f t="shared" si="48"/>
        <v>13.374505907501288</v>
      </c>
      <c r="Q112" s="3">
        <f t="shared" si="48"/>
        <v>10.331743107138468</v>
      </c>
      <c r="R112" s="3">
        <f t="shared" si="48"/>
        <v>32.920127724403073</v>
      </c>
      <c r="S112" s="3">
        <f t="shared" si="48"/>
        <v>10.089520646525552</v>
      </c>
      <c r="T112" s="3">
        <f t="shared" si="45"/>
        <v>-4.2629750284435941</v>
      </c>
      <c r="U112" s="3">
        <f t="shared" si="45"/>
        <v>18.613852776207661</v>
      </c>
      <c r="V112" s="3">
        <f t="shared" si="45"/>
        <v>8.5979172882539867</v>
      </c>
      <c r="W112" s="3">
        <f t="shared" si="45"/>
        <v>0.46448665883971341</v>
      </c>
      <c r="X112" s="3">
        <f t="shared" si="45"/>
        <v>0.62304300594286932</v>
      </c>
      <c r="Y112" s="7">
        <f t="shared" si="45"/>
        <v>14.090749598330543</v>
      </c>
      <c r="Z112" s="7">
        <f t="shared" si="45"/>
        <v>23.050319531711526</v>
      </c>
      <c r="AA112" s="7">
        <f t="shared" si="45"/>
        <v>3.2770347659072163</v>
      </c>
      <c r="AB112" s="179">
        <f t="shared" si="45"/>
        <v>2.3790996093926209</v>
      </c>
      <c r="AC112" s="179">
        <f t="shared" si="45"/>
        <v>6.3608001253971702</v>
      </c>
    </row>
    <row r="113" spans="1:29" ht="15" customHeight="1" x14ac:dyDescent="0.45">
      <c r="B113" s="44" t="s">
        <v>77</v>
      </c>
      <c r="C113" s="1" t="s">
        <v>78</v>
      </c>
      <c r="D113" s="3" t="str">
        <f>IFERROR((D72/#REF!-1)*100,"")</f>
        <v/>
      </c>
      <c r="E113" s="3">
        <f t="shared" ref="E113:S113" si="49">IFERROR((E72/D72-1)*100,"")</f>
        <v>-2.5455777799876511E-2</v>
      </c>
      <c r="F113" s="3">
        <f t="shared" si="49"/>
        <v>1.627185754632765</v>
      </c>
      <c r="G113" s="3">
        <f t="shared" si="49"/>
        <v>1.08724079128657</v>
      </c>
      <c r="H113" s="3">
        <f t="shared" si="49"/>
        <v>5.0387472773400166</v>
      </c>
      <c r="I113" s="3">
        <f t="shared" si="49"/>
        <v>2.8476041792999895</v>
      </c>
      <c r="J113" s="3">
        <f t="shared" si="49"/>
        <v>4.5264793355263677</v>
      </c>
      <c r="K113" s="3">
        <f t="shared" si="49"/>
        <v>2.4499268167741173</v>
      </c>
      <c r="L113" s="3">
        <f t="shared" si="49"/>
        <v>2.2118122789373418</v>
      </c>
      <c r="M113" s="3">
        <f t="shared" si="49"/>
        <v>2.4483820426667746</v>
      </c>
      <c r="N113" s="3">
        <f t="shared" si="49"/>
        <v>4.7522178759009881</v>
      </c>
      <c r="O113" s="3">
        <f t="shared" si="49"/>
        <v>4.0754343490977396</v>
      </c>
      <c r="P113" s="3">
        <f t="shared" si="49"/>
        <v>2.6854745741045516</v>
      </c>
      <c r="Q113" s="3">
        <f t="shared" si="49"/>
        <v>2.3571499695108189</v>
      </c>
      <c r="R113" s="3">
        <f t="shared" si="49"/>
        <v>2.9077188490476136</v>
      </c>
      <c r="S113" s="3">
        <f t="shared" si="49"/>
        <v>3.6263358338113116</v>
      </c>
      <c r="T113" s="3">
        <f t="shared" si="45"/>
        <v>2.4096189225096154</v>
      </c>
      <c r="U113" s="3">
        <f t="shared" si="45"/>
        <v>2.3714251797920749</v>
      </c>
      <c r="V113" s="3">
        <f t="shared" si="45"/>
        <v>4.5443784695213596</v>
      </c>
      <c r="W113" s="3">
        <f t="shared" si="45"/>
        <v>8.6219763817551254</v>
      </c>
      <c r="X113" s="3">
        <f t="shared" si="45"/>
        <v>3.3127294005000252</v>
      </c>
      <c r="Y113" s="7">
        <f t="shared" si="45"/>
        <v>1.1918660543148496</v>
      </c>
      <c r="Z113" s="7">
        <f t="shared" si="45"/>
        <v>1.8892750501737776</v>
      </c>
      <c r="AA113" s="7">
        <f t="shared" si="45"/>
        <v>1.7111896942707538</v>
      </c>
      <c r="AB113" s="179">
        <f t="shared" si="45"/>
        <v>1.3585062845502538</v>
      </c>
      <c r="AC113" s="179">
        <f t="shared" si="45"/>
        <v>2.0936664403849115</v>
      </c>
    </row>
    <row r="114" spans="1:29" ht="15" customHeight="1" x14ac:dyDescent="0.45">
      <c r="B114" s="44" t="s">
        <v>79</v>
      </c>
      <c r="C114" s="1" t="s">
        <v>235</v>
      </c>
      <c r="D114" s="3" t="str">
        <f>IFERROR((D73/#REF!-1)*100,"")</f>
        <v/>
      </c>
      <c r="E114" s="3">
        <f t="shared" ref="E114:S114" si="50">IFERROR((E73/D73-1)*100,"")</f>
        <v>2.1750611524019581</v>
      </c>
      <c r="F114" s="3">
        <f t="shared" si="50"/>
        <v>-0.14797189788687826</v>
      </c>
      <c r="G114" s="3">
        <f t="shared" si="50"/>
        <v>-4.2233737415718897</v>
      </c>
      <c r="H114" s="3">
        <f t="shared" si="50"/>
        <v>13.311786286962434</v>
      </c>
      <c r="I114" s="3">
        <f t="shared" si="50"/>
        <v>7.8156431802100412</v>
      </c>
      <c r="J114" s="3">
        <f t="shared" si="50"/>
        <v>13.298819451208988</v>
      </c>
      <c r="K114" s="3">
        <f t="shared" si="50"/>
        <v>8.8521411118233075</v>
      </c>
      <c r="L114" s="3">
        <f t="shared" si="50"/>
        <v>14.768352253454564</v>
      </c>
      <c r="M114" s="3">
        <f t="shared" si="50"/>
        <v>18.713424801347877</v>
      </c>
      <c r="N114" s="3">
        <f t="shared" si="50"/>
        <v>4.7264336015220509</v>
      </c>
      <c r="O114" s="3">
        <f t="shared" si="50"/>
        <v>17.165149018200655</v>
      </c>
      <c r="P114" s="3">
        <f t="shared" si="50"/>
        <v>20.204927439774668</v>
      </c>
      <c r="Q114" s="3">
        <f t="shared" si="50"/>
        <v>53.503040304065273</v>
      </c>
      <c r="R114" s="3">
        <f t="shared" si="50"/>
        <v>-25.35939998000002</v>
      </c>
      <c r="S114" s="3">
        <f t="shared" si="50"/>
        <v>1.643776234430705</v>
      </c>
      <c r="T114" s="3">
        <f t="shared" si="45"/>
        <v>-15.687709161890274</v>
      </c>
      <c r="U114" s="3">
        <f t="shared" si="45"/>
        <v>39.123051906002203</v>
      </c>
      <c r="V114" s="3">
        <f t="shared" si="45"/>
        <v>-5.9458100839491212</v>
      </c>
      <c r="W114" s="3">
        <f t="shared" si="45"/>
        <v>16.198285808472047</v>
      </c>
      <c r="X114" s="3">
        <f t="shared" si="45"/>
        <v>7.9354496967925847</v>
      </c>
      <c r="Y114" s="7">
        <f t="shared" si="45"/>
        <v>7.4125850569291885</v>
      </c>
      <c r="Z114" s="7">
        <f t="shared" si="45"/>
        <v>7.4135536223408183</v>
      </c>
      <c r="AA114" s="7">
        <f t="shared" si="45"/>
        <v>4.5159867999531533</v>
      </c>
      <c r="AB114" s="179">
        <f t="shared" si="45"/>
        <v>21.416007399239412</v>
      </c>
      <c r="AC114" s="179">
        <f t="shared" si="45"/>
        <v>7.1701103488095441</v>
      </c>
    </row>
    <row r="115" spans="1:29" ht="15" customHeight="1" x14ac:dyDescent="0.45">
      <c r="B115" s="44" t="s">
        <v>80</v>
      </c>
      <c r="C115" s="1" t="s">
        <v>236</v>
      </c>
      <c r="D115" s="3" t="str">
        <f>IFERROR((D74/#REF!-1)*100,"")</f>
        <v/>
      </c>
      <c r="E115" s="3">
        <f t="shared" ref="E115:S115" si="51">IFERROR((E74/D74-1)*100,"")</f>
        <v>16.287233049976479</v>
      </c>
      <c r="F115" s="3">
        <f t="shared" si="51"/>
        <v>11.102665705194624</v>
      </c>
      <c r="G115" s="3">
        <f t="shared" si="51"/>
        <v>8.6854781698879169</v>
      </c>
      <c r="H115" s="3">
        <f t="shared" si="51"/>
        <v>1.2652783771354148</v>
      </c>
      <c r="I115" s="3">
        <f t="shared" si="51"/>
        <v>5.5194145744439815</v>
      </c>
      <c r="J115" s="3">
        <f t="shared" si="51"/>
        <v>6.9984660472779181</v>
      </c>
      <c r="K115" s="3">
        <f t="shared" si="51"/>
        <v>10.632906115842534</v>
      </c>
      <c r="L115" s="3">
        <f t="shared" si="51"/>
        <v>2.7639621810697568</v>
      </c>
      <c r="M115" s="3">
        <f t="shared" si="51"/>
        <v>4.0062934713134934</v>
      </c>
      <c r="N115" s="3">
        <f t="shared" si="51"/>
        <v>3.3864238771895927</v>
      </c>
      <c r="O115" s="3">
        <f t="shared" si="51"/>
        <v>1.4912083328378234</v>
      </c>
      <c r="P115" s="3">
        <f t="shared" si="51"/>
        <v>5.909592430767141</v>
      </c>
      <c r="Q115" s="3">
        <f t="shared" si="51"/>
        <v>7.3631605008974699</v>
      </c>
      <c r="R115" s="3">
        <f t="shared" si="51"/>
        <v>6.9433208812078151</v>
      </c>
      <c r="S115" s="3">
        <f t="shared" si="51"/>
        <v>9.4346580750840339</v>
      </c>
      <c r="T115" s="3">
        <f t="shared" si="45"/>
        <v>10.618590693943464</v>
      </c>
      <c r="U115" s="3">
        <f t="shared" si="45"/>
        <v>10.174016876413239</v>
      </c>
      <c r="V115" s="3">
        <f t="shared" si="45"/>
        <v>6.3476991529758831</v>
      </c>
      <c r="W115" s="3">
        <f t="shared" si="45"/>
        <v>6.3450793961968177</v>
      </c>
      <c r="X115" s="3">
        <f t="shared" si="45"/>
        <v>10.447432063973427</v>
      </c>
      <c r="Y115" s="7">
        <f t="shared" si="45"/>
        <v>-7.1032764131897626</v>
      </c>
      <c r="Z115" s="7">
        <f t="shared" si="45"/>
        <v>19.600127064410078</v>
      </c>
      <c r="AA115" s="7">
        <f t="shared" si="45"/>
        <v>5.3451385604142976</v>
      </c>
      <c r="AB115" s="179">
        <f t="shared" si="45"/>
        <v>4.1275798319735602</v>
      </c>
      <c r="AC115" s="179">
        <f t="shared" si="45"/>
        <v>5.3251089615335756</v>
      </c>
    </row>
    <row r="116" spans="1:29" ht="15" customHeight="1" x14ac:dyDescent="0.45">
      <c r="B116" s="57" t="s">
        <v>237</v>
      </c>
      <c r="C116" s="12" t="s">
        <v>238</v>
      </c>
      <c r="D116" s="11" t="str">
        <f>IFERROR((D75/#REF!-1)*100,"")</f>
        <v/>
      </c>
      <c r="E116" s="11" t="str">
        <f t="shared" ref="E116:S116" si="52">IFERROR((E75/D75-1)*100,"")</f>
        <v/>
      </c>
      <c r="F116" s="11" t="str">
        <f t="shared" si="52"/>
        <v/>
      </c>
      <c r="G116" s="11" t="str">
        <f t="shared" si="52"/>
        <v/>
      </c>
      <c r="H116" s="11" t="str">
        <f t="shared" si="52"/>
        <v/>
      </c>
      <c r="I116" s="11" t="str">
        <f t="shared" si="52"/>
        <v/>
      </c>
      <c r="J116" s="11" t="str">
        <f t="shared" si="52"/>
        <v/>
      </c>
      <c r="K116" s="11" t="str">
        <f t="shared" si="52"/>
        <v/>
      </c>
      <c r="L116" s="11" t="str">
        <f t="shared" si="52"/>
        <v/>
      </c>
      <c r="M116" s="11" t="str">
        <f t="shared" si="52"/>
        <v/>
      </c>
      <c r="N116" s="11" t="str">
        <f t="shared" si="52"/>
        <v/>
      </c>
      <c r="O116" s="11" t="str">
        <f t="shared" si="52"/>
        <v/>
      </c>
      <c r="P116" s="11" t="str">
        <f t="shared" si="52"/>
        <v/>
      </c>
      <c r="Q116" s="11" t="str">
        <f t="shared" si="52"/>
        <v/>
      </c>
      <c r="R116" s="11" t="str">
        <f t="shared" si="52"/>
        <v/>
      </c>
      <c r="S116" s="11" t="str">
        <f t="shared" si="52"/>
        <v/>
      </c>
      <c r="T116" s="11" t="str">
        <f t="shared" si="45"/>
        <v/>
      </c>
      <c r="U116" s="11" t="str">
        <f t="shared" si="45"/>
        <v/>
      </c>
      <c r="V116" s="11" t="str">
        <f t="shared" si="45"/>
        <v/>
      </c>
      <c r="W116" s="11" t="str">
        <f t="shared" si="45"/>
        <v/>
      </c>
      <c r="X116" s="11" t="str">
        <f t="shared" si="45"/>
        <v/>
      </c>
      <c r="Y116" s="15" t="str">
        <f t="shared" si="45"/>
        <v/>
      </c>
      <c r="Z116" s="15" t="str">
        <f t="shared" si="45"/>
        <v/>
      </c>
      <c r="AA116" s="15" t="str">
        <f t="shared" si="45"/>
        <v/>
      </c>
      <c r="AB116" s="194" t="str">
        <f t="shared" si="45"/>
        <v/>
      </c>
      <c r="AC116" s="194" t="str">
        <f t="shared" si="45"/>
        <v/>
      </c>
    </row>
    <row r="117" spans="1:29" ht="15" customHeight="1" x14ac:dyDescent="0.45">
      <c r="B117" s="57" t="s">
        <v>239</v>
      </c>
      <c r="C117" s="12" t="s">
        <v>240</v>
      </c>
      <c r="D117" s="11" t="str">
        <f>IFERROR((D76/#REF!-1)*100,"")</f>
        <v/>
      </c>
      <c r="E117" s="11" t="str">
        <f t="shared" ref="E117:S117" si="53">IFERROR((E76/D76-1)*100,"")</f>
        <v/>
      </c>
      <c r="F117" s="11" t="str">
        <f t="shared" si="53"/>
        <v/>
      </c>
      <c r="G117" s="11" t="str">
        <f t="shared" si="53"/>
        <v/>
      </c>
      <c r="H117" s="11" t="str">
        <f t="shared" si="53"/>
        <v/>
      </c>
      <c r="I117" s="11" t="str">
        <f t="shared" si="53"/>
        <v/>
      </c>
      <c r="J117" s="11" t="str">
        <f t="shared" si="53"/>
        <v/>
      </c>
      <c r="K117" s="11" t="str">
        <f t="shared" si="53"/>
        <v/>
      </c>
      <c r="L117" s="11" t="str">
        <f t="shared" si="53"/>
        <v/>
      </c>
      <c r="M117" s="11" t="str">
        <f t="shared" si="53"/>
        <v/>
      </c>
      <c r="N117" s="11" t="str">
        <f t="shared" si="53"/>
        <v/>
      </c>
      <c r="O117" s="11" t="str">
        <f t="shared" si="53"/>
        <v/>
      </c>
      <c r="P117" s="11" t="str">
        <f t="shared" si="53"/>
        <v/>
      </c>
      <c r="Q117" s="11" t="str">
        <f t="shared" si="53"/>
        <v/>
      </c>
      <c r="R117" s="11" t="str">
        <f t="shared" si="53"/>
        <v/>
      </c>
      <c r="S117" s="11" t="str">
        <f t="shared" si="53"/>
        <v/>
      </c>
      <c r="T117" s="11" t="str">
        <f t="shared" si="45"/>
        <v/>
      </c>
      <c r="U117" s="11" t="str">
        <f t="shared" si="45"/>
        <v/>
      </c>
      <c r="V117" s="11" t="str">
        <f t="shared" si="45"/>
        <v/>
      </c>
      <c r="W117" s="11" t="str">
        <f t="shared" si="45"/>
        <v/>
      </c>
      <c r="X117" s="11" t="str">
        <f t="shared" si="45"/>
        <v/>
      </c>
      <c r="Y117" s="15" t="str">
        <f t="shared" si="45"/>
        <v/>
      </c>
      <c r="Z117" s="15" t="str">
        <f t="shared" si="45"/>
        <v/>
      </c>
      <c r="AA117" s="15" t="str">
        <f t="shared" si="45"/>
        <v/>
      </c>
      <c r="AB117" s="194" t="str">
        <f t="shared" si="45"/>
        <v/>
      </c>
      <c r="AC117" s="194" t="str">
        <f t="shared" si="45"/>
        <v/>
      </c>
    </row>
    <row r="118" spans="1:29" ht="15" customHeight="1" x14ac:dyDescent="0.45">
      <c r="B118" s="57" t="s">
        <v>241</v>
      </c>
      <c r="C118" s="12" t="s">
        <v>242</v>
      </c>
      <c r="D118" s="11" t="str">
        <f>IFERROR((D77/#REF!-1)*100,"")</f>
        <v/>
      </c>
      <c r="E118" s="11" t="str">
        <f t="shared" ref="E118:S118" si="54">IFERROR((E77/D77-1)*100,"")</f>
        <v/>
      </c>
      <c r="F118" s="11" t="str">
        <f t="shared" si="54"/>
        <v/>
      </c>
      <c r="G118" s="11" t="str">
        <f t="shared" si="54"/>
        <v/>
      </c>
      <c r="H118" s="11" t="str">
        <f t="shared" si="54"/>
        <v/>
      </c>
      <c r="I118" s="11" t="str">
        <f t="shared" si="54"/>
        <v/>
      </c>
      <c r="J118" s="11" t="str">
        <f t="shared" si="54"/>
        <v/>
      </c>
      <c r="K118" s="11" t="str">
        <f t="shared" si="54"/>
        <v/>
      </c>
      <c r="L118" s="11" t="str">
        <f t="shared" si="54"/>
        <v/>
      </c>
      <c r="M118" s="11" t="str">
        <f t="shared" si="54"/>
        <v/>
      </c>
      <c r="N118" s="11" t="str">
        <f t="shared" si="54"/>
        <v/>
      </c>
      <c r="O118" s="11" t="str">
        <f t="shared" si="54"/>
        <v/>
      </c>
      <c r="P118" s="11" t="str">
        <f t="shared" si="54"/>
        <v/>
      </c>
      <c r="Q118" s="11" t="str">
        <f t="shared" si="54"/>
        <v/>
      </c>
      <c r="R118" s="11" t="str">
        <f t="shared" si="54"/>
        <v/>
      </c>
      <c r="S118" s="11" t="str">
        <f t="shared" si="54"/>
        <v/>
      </c>
      <c r="T118" s="11" t="str">
        <f t="shared" si="45"/>
        <v/>
      </c>
      <c r="U118" s="11" t="str">
        <f t="shared" si="45"/>
        <v/>
      </c>
      <c r="V118" s="11" t="str">
        <f t="shared" si="45"/>
        <v/>
      </c>
      <c r="W118" s="11" t="str">
        <f t="shared" si="45"/>
        <v/>
      </c>
      <c r="X118" s="11" t="str">
        <f t="shared" si="45"/>
        <v/>
      </c>
      <c r="Y118" s="15" t="str">
        <f t="shared" si="45"/>
        <v/>
      </c>
      <c r="Z118" s="15" t="str">
        <f t="shared" si="45"/>
        <v/>
      </c>
      <c r="AA118" s="15" t="str">
        <f t="shared" si="45"/>
        <v/>
      </c>
      <c r="AB118" s="194" t="str">
        <f t="shared" si="45"/>
        <v/>
      </c>
      <c r="AC118" s="194" t="str">
        <f t="shared" si="45"/>
        <v/>
      </c>
    </row>
    <row r="119" spans="1:29" ht="15" customHeight="1" x14ac:dyDescent="0.45">
      <c r="B119" s="44" t="s">
        <v>82</v>
      </c>
      <c r="C119" s="4" t="s">
        <v>83</v>
      </c>
      <c r="D119" s="6" t="str">
        <f>IFERROR((D78/#REF!-1)*100,"")</f>
        <v/>
      </c>
      <c r="E119" s="6">
        <f t="shared" ref="E119:S119" si="55">IFERROR((E78/D78-1)*100,"")</f>
        <v>2.0677004958859602</v>
      </c>
      <c r="F119" s="6">
        <f t="shared" si="55"/>
        <v>6.9548416685127679</v>
      </c>
      <c r="G119" s="6">
        <f t="shared" si="55"/>
        <v>4.4874068879503737</v>
      </c>
      <c r="H119" s="6">
        <f t="shared" si="55"/>
        <v>7.8023203554799192</v>
      </c>
      <c r="I119" s="6">
        <f t="shared" si="55"/>
        <v>3.683360376350131</v>
      </c>
      <c r="J119" s="6">
        <f t="shared" si="55"/>
        <v>8.907711814929776</v>
      </c>
      <c r="K119" s="6">
        <f t="shared" si="55"/>
        <v>6.62163314072306</v>
      </c>
      <c r="L119" s="6">
        <f t="shared" si="55"/>
        <v>3.941489541448906</v>
      </c>
      <c r="M119" s="6">
        <f t="shared" si="55"/>
        <v>4.9619033962512882</v>
      </c>
      <c r="N119" s="6">
        <f t="shared" si="55"/>
        <v>2.3666074271012194</v>
      </c>
      <c r="O119" s="6">
        <f t="shared" si="55"/>
        <v>7.9971787957066942</v>
      </c>
      <c r="P119" s="6">
        <f t="shared" si="55"/>
        <v>5.9361967918900582</v>
      </c>
      <c r="Q119" s="6">
        <f t="shared" si="55"/>
        <v>5.391425976604225</v>
      </c>
      <c r="R119" s="6">
        <f t="shared" si="55"/>
        <v>5.401244170519659</v>
      </c>
      <c r="S119" s="6">
        <f t="shared" si="55"/>
        <v>6.3258891477986134</v>
      </c>
      <c r="T119" s="6">
        <f t="shared" ref="T119:AC121" si="56">IFERROR((T78/S78-1)*100,"")</f>
        <v>3.5397847833830598</v>
      </c>
      <c r="U119" s="6">
        <f t="shared" si="56"/>
        <v>5.6312005235522378</v>
      </c>
      <c r="V119" s="6">
        <f t="shared" si="56"/>
        <v>4.5698677621615502</v>
      </c>
      <c r="W119" s="6">
        <f t="shared" si="56"/>
        <v>7.1281166089204095</v>
      </c>
      <c r="X119" s="6">
        <f t="shared" si="56"/>
        <v>6.4392142971976263</v>
      </c>
      <c r="Y119" s="8">
        <f t="shared" si="56"/>
        <v>2.0372493155237814</v>
      </c>
      <c r="Z119" s="8">
        <f t="shared" si="56"/>
        <v>6.7219881247176261</v>
      </c>
      <c r="AA119" s="8">
        <f t="shared" si="56"/>
        <v>1.346778628459</v>
      </c>
      <c r="AB119" s="182">
        <f t="shared" si="56"/>
        <v>2.8134857290095461</v>
      </c>
      <c r="AC119" s="182">
        <f t="shared" si="56"/>
        <v>4.0868849844782673</v>
      </c>
    </row>
    <row r="120" spans="1:29" ht="15" customHeight="1" x14ac:dyDescent="0.45">
      <c r="B120" s="44" t="s">
        <v>84</v>
      </c>
      <c r="C120" s="1" t="s">
        <v>85</v>
      </c>
      <c r="D120" s="3" t="str">
        <f>IFERROR((D79/#REF!-1)*100,"")</f>
        <v/>
      </c>
      <c r="E120" s="3">
        <f t="shared" ref="E120:S120" si="57">IFERROR((E79/D79-1)*100,"")</f>
        <v>-0.76288235014165817</v>
      </c>
      <c r="F120" s="3">
        <f t="shared" si="57"/>
        <v>0.71523749879529586</v>
      </c>
      <c r="G120" s="3">
        <f t="shared" si="57"/>
        <v>2.2642625497189872</v>
      </c>
      <c r="H120" s="3">
        <f t="shared" si="57"/>
        <v>7.8050343424481916</v>
      </c>
      <c r="I120" s="3">
        <f t="shared" si="57"/>
        <v>15.916533285959634</v>
      </c>
      <c r="J120" s="3">
        <f t="shared" si="57"/>
        <v>5.6218681873238863</v>
      </c>
      <c r="K120" s="3">
        <f t="shared" si="57"/>
        <v>2.2937160075066965</v>
      </c>
      <c r="L120" s="3">
        <f t="shared" si="57"/>
        <v>6.3246847626015734</v>
      </c>
      <c r="M120" s="3">
        <f t="shared" si="57"/>
        <v>16.236769912692182</v>
      </c>
      <c r="N120" s="3">
        <f t="shared" si="57"/>
        <v>10.786777871062036</v>
      </c>
      <c r="O120" s="3">
        <f t="shared" si="57"/>
        <v>13.646596214968021</v>
      </c>
      <c r="P120" s="3">
        <f t="shared" si="57"/>
        <v>14.872860201705574</v>
      </c>
      <c r="Q120" s="3">
        <f t="shared" si="57"/>
        <v>18.62149689181085</v>
      </c>
      <c r="R120" s="3">
        <f t="shared" si="57"/>
        <v>9.7220209265986846</v>
      </c>
      <c r="S120" s="3">
        <f t="shared" si="57"/>
        <v>-12.349380315743508</v>
      </c>
      <c r="T120" s="3">
        <f t="shared" si="56"/>
        <v>7.7373136431950762</v>
      </c>
      <c r="U120" s="3">
        <f t="shared" si="56"/>
        <v>9.2887475159284527</v>
      </c>
      <c r="V120" s="3">
        <f t="shared" si="56"/>
        <v>21.590415584949341</v>
      </c>
      <c r="W120" s="3">
        <f t="shared" si="56"/>
        <v>2.0481846363053835</v>
      </c>
      <c r="X120" s="3">
        <f t="shared" si="56"/>
        <v>0.86345944405894492</v>
      </c>
      <c r="Y120" s="7">
        <f t="shared" si="56"/>
        <v>1.7442785003068506</v>
      </c>
      <c r="Z120" s="7">
        <f t="shared" si="56"/>
        <v>9.6003285181375695</v>
      </c>
      <c r="AA120" s="7">
        <f t="shared" si="56"/>
        <v>4.5630719279889709</v>
      </c>
      <c r="AB120" s="179">
        <f t="shared" si="56"/>
        <v>5.5986334754970279</v>
      </c>
      <c r="AC120" s="179">
        <f t="shared" si="56"/>
        <v>13.363081865640813</v>
      </c>
    </row>
    <row r="121" spans="1:29" s="68" customFormat="1" ht="15" customHeight="1" thickBot="1" x14ac:dyDescent="0.45">
      <c r="B121" s="86" t="s">
        <v>86</v>
      </c>
      <c r="C121" s="100" t="s">
        <v>12</v>
      </c>
      <c r="D121" s="102" t="str">
        <f>IFERROR((D80/#REF!-1)*100,"")</f>
        <v/>
      </c>
      <c r="E121" s="102">
        <f t="shared" ref="E121:S121" si="58">IFERROR((E80/D80-1)*100,"")</f>
        <v>1.8884738883941043</v>
      </c>
      <c r="F121" s="102">
        <f t="shared" si="58"/>
        <v>6.6134057468442808</v>
      </c>
      <c r="G121" s="102">
        <f t="shared" si="58"/>
        <v>4.3529638275854099</v>
      </c>
      <c r="H121" s="102">
        <f t="shared" si="58"/>
        <v>7.8024938905946417</v>
      </c>
      <c r="I121" s="102">
        <f t="shared" si="58"/>
        <v>4.4784521359265472</v>
      </c>
      <c r="J121" s="102">
        <f t="shared" si="58"/>
        <v>8.6618732280362423</v>
      </c>
      <c r="K121" s="102">
        <f t="shared" si="58"/>
        <v>6.2531646887542758</v>
      </c>
      <c r="L121" s="102">
        <f t="shared" si="58"/>
        <v>4.1113790163453734</v>
      </c>
      <c r="M121" s="102">
        <f t="shared" si="58"/>
        <v>5.7999917417662861</v>
      </c>
      <c r="N121" s="102">
        <f t="shared" si="58"/>
        <v>2.9619508592521049</v>
      </c>
      <c r="O121" s="102">
        <f t="shared" si="58"/>
        <v>8.4462815773026279</v>
      </c>
      <c r="P121" s="102">
        <f t="shared" si="58"/>
        <v>6.6225626126652282</v>
      </c>
      <c r="Q121" s="102">
        <f t="shared" si="58"/>
        <v>6.4526723793466134</v>
      </c>
      <c r="R121" s="102">
        <f t="shared" si="58"/>
        <v>5.792584844415094</v>
      </c>
      <c r="S121" s="102">
        <f t="shared" si="58"/>
        <v>4.3268456147286694</v>
      </c>
      <c r="T121" s="102">
        <f t="shared" si="56"/>
        <v>3.9212287941857715</v>
      </c>
      <c r="U121" s="102">
        <f t="shared" si="56"/>
        <v>5.9579767075402357</v>
      </c>
      <c r="V121" s="102">
        <f t="shared" si="56"/>
        <v>6.2034894110193806</v>
      </c>
      <c r="W121" s="102">
        <f t="shared" si="56"/>
        <v>6.6045690677388302</v>
      </c>
      <c r="X121" s="102">
        <f t="shared" si="56"/>
        <v>5.8893182602788086</v>
      </c>
      <c r="Y121" s="102">
        <f t="shared" si="56"/>
        <v>2.0107726349778421</v>
      </c>
      <c r="Z121" s="102">
        <f t="shared" si="56"/>
        <v>6.9425249366121378</v>
      </c>
      <c r="AA121" s="102">
        <f t="shared" si="56"/>
        <v>1.6304587152267569</v>
      </c>
      <c r="AB121" s="173">
        <f t="shared" si="56"/>
        <v>3.0002742026212559</v>
      </c>
      <c r="AC121" s="173">
        <f t="shared" si="56"/>
        <v>4.7978280686817643</v>
      </c>
    </row>
    <row r="122" spans="1:29" ht="15" customHeight="1" thickTop="1" x14ac:dyDescent="0.45">
      <c r="C122" s="32"/>
      <c r="D122" s="33"/>
      <c r="E122" s="33"/>
      <c r="F122" s="33"/>
      <c r="G122" s="33"/>
      <c r="H122" s="33"/>
      <c r="I122" s="33"/>
      <c r="J122" s="33"/>
      <c r="K122" s="33"/>
      <c r="L122" s="33"/>
      <c r="M122" s="33"/>
      <c r="N122" s="33"/>
      <c r="O122" s="33"/>
      <c r="P122" s="33"/>
      <c r="Q122" s="33"/>
      <c r="R122" s="33"/>
      <c r="S122" s="33"/>
      <c r="T122" s="33"/>
      <c r="U122" s="33"/>
      <c r="V122" s="33"/>
      <c r="W122" s="33"/>
      <c r="X122" s="33"/>
      <c r="Y122" s="34"/>
      <c r="Z122" s="34"/>
      <c r="AA122" s="34"/>
      <c r="AB122" s="195"/>
      <c r="AC122" s="195"/>
    </row>
    <row r="124" spans="1:29" ht="15" customHeight="1" x14ac:dyDescent="0.5">
      <c r="B124" s="64"/>
      <c r="C124" s="62" t="s">
        <v>340</v>
      </c>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169"/>
      <c r="AC124" s="169"/>
    </row>
    <row r="125" spans="1:29" ht="15" customHeight="1" x14ac:dyDescent="0.5">
      <c r="B125" s="64"/>
      <c r="C125" s="62" t="s">
        <v>337</v>
      </c>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169"/>
      <c r="AC125" s="169"/>
    </row>
    <row r="126" spans="1:29" ht="15" customHeight="1" thickBot="1" x14ac:dyDescent="0.55000000000000004">
      <c r="B126" s="94"/>
      <c r="C126" s="95" t="s">
        <v>444</v>
      </c>
      <c r="D126" s="107">
        <v>1999</v>
      </c>
      <c r="E126" s="107">
        <f t="shared" ref="E126:AC126" si="59">+D126+1</f>
        <v>2000</v>
      </c>
      <c r="F126" s="107">
        <f t="shared" si="59"/>
        <v>2001</v>
      </c>
      <c r="G126" s="107">
        <f t="shared" si="59"/>
        <v>2002</v>
      </c>
      <c r="H126" s="107">
        <f t="shared" si="59"/>
        <v>2003</v>
      </c>
      <c r="I126" s="107">
        <f t="shared" si="59"/>
        <v>2004</v>
      </c>
      <c r="J126" s="107">
        <f t="shared" si="59"/>
        <v>2005</v>
      </c>
      <c r="K126" s="107">
        <f t="shared" si="59"/>
        <v>2006</v>
      </c>
      <c r="L126" s="107">
        <f t="shared" si="59"/>
        <v>2007</v>
      </c>
      <c r="M126" s="107">
        <f t="shared" si="59"/>
        <v>2008</v>
      </c>
      <c r="N126" s="107">
        <f t="shared" si="59"/>
        <v>2009</v>
      </c>
      <c r="O126" s="107">
        <f t="shared" si="59"/>
        <v>2010</v>
      </c>
      <c r="P126" s="107">
        <f t="shared" si="59"/>
        <v>2011</v>
      </c>
      <c r="Q126" s="107">
        <f t="shared" si="59"/>
        <v>2012</v>
      </c>
      <c r="R126" s="107">
        <f t="shared" si="59"/>
        <v>2013</v>
      </c>
      <c r="S126" s="107">
        <f t="shared" si="59"/>
        <v>2014</v>
      </c>
      <c r="T126" s="107">
        <f t="shared" si="59"/>
        <v>2015</v>
      </c>
      <c r="U126" s="107">
        <f t="shared" si="59"/>
        <v>2016</v>
      </c>
      <c r="V126" s="107">
        <f t="shared" si="59"/>
        <v>2017</v>
      </c>
      <c r="W126" s="107">
        <f t="shared" si="59"/>
        <v>2018</v>
      </c>
      <c r="X126" s="107">
        <f t="shared" si="59"/>
        <v>2019</v>
      </c>
      <c r="Y126" s="107">
        <f t="shared" si="59"/>
        <v>2020</v>
      </c>
      <c r="Z126" s="107">
        <f t="shared" si="59"/>
        <v>2021</v>
      </c>
      <c r="AA126" s="107">
        <f t="shared" si="59"/>
        <v>2022</v>
      </c>
      <c r="AB126" s="192">
        <f t="shared" si="59"/>
        <v>2023</v>
      </c>
      <c r="AC126" s="192">
        <f t="shared" si="59"/>
        <v>2024</v>
      </c>
    </row>
    <row r="127" spans="1:29" ht="15" customHeight="1" thickTop="1" x14ac:dyDescent="0.5">
      <c r="A127" s="68"/>
      <c r="B127" s="96" t="s">
        <v>0</v>
      </c>
      <c r="C127" s="67" t="s">
        <v>1</v>
      </c>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169"/>
      <c r="AC127" s="169"/>
    </row>
    <row r="128" spans="1:29" ht="15" customHeight="1" x14ac:dyDescent="0.45">
      <c r="B128" s="44" t="s">
        <v>47</v>
      </c>
      <c r="C128" s="4" t="s">
        <v>48</v>
      </c>
      <c r="D128" s="6">
        <f t="shared" ref="D128:Y128" si="60">IFERROR(D7/D47*100,"")</f>
        <v>55.546790694173694</v>
      </c>
      <c r="E128" s="6">
        <f t="shared" si="60"/>
        <v>54.121039548484383</v>
      </c>
      <c r="F128" s="6">
        <f t="shared" si="60"/>
        <v>59.944009312497414</v>
      </c>
      <c r="G128" s="6">
        <f t="shared" si="60"/>
        <v>63.717890517705008</v>
      </c>
      <c r="H128" s="6">
        <f t="shared" si="60"/>
        <v>62.804090941232893</v>
      </c>
      <c r="I128" s="6">
        <f t="shared" si="60"/>
        <v>62.377118879833361</v>
      </c>
      <c r="J128" s="6">
        <f t="shared" si="60"/>
        <v>71.746863079736727</v>
      </c>
      <c r="K128" s="6">
        <f t="shared" si="60"/>
        <v>70.21039400196976</v>
      </c>
      <c r="L128" s="6">
        <f t="shared" si="60"/>
        <v>68.369197965897428</v>
      </c>
      <c r="M128" s="6">
        <f t="shared" si="60"/>
        <v>85.035601658369657</v>
      </c>
      <c r="N128" s="6">
        <f t="shared" si="60"/>
        <v>84.944228743766246</v>
      </c>
      <c r="O128" s="6">
        <f t="shared" si="60"/>
        <v>86.820323593279397</v>
      </c>
      <c r="P128" s="6">
        <f t="shared" si="60"/>
        <v>96.486281469034282</v>
      </c>
      <c r="Q128" s="6">
        <f t="shared" si="60"/>
        <v>103.25860400613145</v>
      </c>
      <c r="R128" s="6">
        <f t="shared" si="60"/>
        <v>100.1778850986602</v>
      </c>
      <c r="S128" s="6">
        <f t="shared" si="60"/>
        <v>99.705098363798783</v>
      </c>
      <c r="T128" s="6">
        <f t="shared" ref="T128" si="61">IFERROR(T7/T47*100,"")</f>
        <v>100</v>
      </c>
      <c r="U128" s="6">
        <f t="shared" si="60"/>
        <v>100.07732606936925</v>
      </c>
      <c r="V128" s="6">
        <f t="shared" si="60"/>
        <v>102.39716588399708</v>
      </c>
      <c r="W128" s="6">
        <f t="shared" si="60"/>
        <v>103.66684071024383</v>
      </c>
      <c r="X128" s="6">
        <f t="shared" si="60"/>
        <v>96.267682765332324</v>
      </c>
      <c r="Y128" s="8">
        <f t="shared" si="60"/>
        <v>101.73565566420247</v>
      </c>
      <c r="Z128" s="8">
        <f t="shared" ref="Z128" si="62">IFERROR(Z7/Z47*100,"")</f>
        <v>113.77182860117117</v>
      </c>
      <c r="AA128" s="8">
        <f t="shared" ref="AA128" si="63">IFERROR(AA7/AA47*100,"")</f>
        <v>131.88826716733661</v>
      </c>
      <c r="AB128" s="182">
        <f t="shared" ref="AB128:AC128" si="64">IFERROR(AB7/AB47*100,"")</f>
        <v>125.55467416763828</v>
      </c>
      <c r="AC128" s="182">
        <f t="shared" si="64"/>
        <v>143.65189899965915</v>
      </c>
    </row>
    <row r="129" spans="2:29" ht="15" customHeight="1" x14ac:dyDescent="0.45">
      <c r="B129" s="44" t="s">
        <v>49</v>
      </c>
      <c r="C129" s="1" t="s">
        <v>50</v>
      </c>
      <c r="D129" s="3">
        <f t="shared" ref="D129:Y129" si="65">IFERROR(D8/D48*100,"")</f>
        <v>63.850249053198539</v>
      </c>
      <c r="E129" s="3">
        <f t="shared" si="65"/>
        <v>57.14503293447779</v>
      </c>
      <c r="F129" s="3">
        <f t="shared" si="65"/>
        <v>66.200447391898805</v>
      </c>
      <c r="G129" s="3">
        <f t="shared" si="65"/>
        <v>69.458493709334277</v>
      </c>
      <c r="H129" s="3">
        <f t="shared" si="65"/>
        <v>69.015923024864748</v>
      </c>
      <c r="I129" s="3">
        <f t="shared" si="65"/>
        <v>68.802325761562997</v>
      </c>
      <c r="J129" s="3">
        <f t="shared" si="65"/>
        <v>82.925122148951786</v>
      </c>
      <c r="K129" s="3">
        <f t="shared" si="65"/>
        <v>77.479896150065116</v>
      </c>
      <c r="L129" s="3">
        <f t="shared" si="65"/>
        <v>72.92880114627043</v>
      </c>
      <c r="M129" s="3">
        <f t="shared" si="65"/>
        <v>91.778383130432132</v>
      </c>
      <c r="N129" s="3">
        <f t="shared" si="65"/>
        <v>89.817881101575281</v>
      </c>
      <c r="O129" s="3">
        <f t="shared" si="65"/>
        <v>88.753159410063461</v>
      </c>
      <c r="P129" s="3">
        <f t="shared" si="65"/>
        <v>101.73534474471653</v>
      </c>
      <c r="Q129" s="3">
        <f t="shared" si="65"/>
        <v>107.50977585257179</v>
      </c>
      <c r="R129" s="3">
        <f t="shared" si="65"/>
        <v>99.386305215110895</v>
      </c>
      <c r="S129" s="3">
        <f t="shared" si="65"/>
        <v>98.572312597789676</v>
      </c>
      <c r="T129" s="3">
        <f t="shared" ref="T129" si="66">IFERROR(T8/T48*100,"")</f>
        <v>100</v>
      </c>
      <c r="U129" s="3">
        <f t="shared" si="65"/>
        <v>101.88302590229586</v>
      </c>
      <c r="V129" s="3">
        <f t="shared" si="65"/>
        <v>108.60180339510839</v>
      </c>
      <c r="W129" s="3">
        <f t="shared" si="65"/>
        <v>110.5377943648888</v>
      </c>
      <c r="X129" s="3">
        <f t="shared" si="65"/>
        <v>99.431404115094438</v>
      </c>
      <c r="Y129" s="7">
        <f t="shared" si="65"/>
        <v>110.12006403326021</v>
      </c>
      <c r="Z129" s="7">
        <f t="shared" ref="Z129" si="67">IFERROR(Z8/Z48*100,"")</f>
        <v>130.98417338224567</v>
      </c>
      <c r="AA129" s="7">
        <f t="shared" ref="AA129" si="68">IFERROR(AA8/AA48*100,"")</f>
        <v>155.19809726999233</v>
      </c>
      <c r="AB129" s="179">
        <f t="shared" ref="AB129:AC129" si="69">IFERROR(AB8/AB48*100,"")</f>
        <v>146.39645812652856</v>
      </c>
      <c r="AC129" s="179">
        <f t="shared" si="69"/>
        <v>177.45359018509888</v>
      </c>
    </row>
    <row r="130" spans="2:29" ht="15" customHeight="1" x14ac:dyDescent="0.45">
      <c r="B130" s="57" t="s">
        <v>215</v>
      </c>
      <c r="C130" s="12" t="s">
        <v>216</v>
      </c>
      <c r="D130" s="11">
        <f t="shared" ref="D130:Y130" si="70">IFERROR(D9/D49*100,"")</f>
        <v>63.773967215934626</v>
      </c>
      <c r="E130" s="11">
        <f t="shared" si="70"/>
        <v>57.018209226224791</v>
      </c>
      <c r="F130" s="11">
        <f t="shared" si="70"/>
        <v>65.718995306399535</v>
      </c>
      <c r="G130" s="11">
        <f t="shared" si="70"/>
        <v>68.871902444138982</v>
      </c>
      <c r="H130" s="11">
        <f t="shared" si="70"/>
        <v>68.033606068493469</v>
      </c>
      <c r="I130" s="11">
        <f t="shared" si="70"/>
        <v>67.290089489909562</v>
      </c>
      <c r="J130" s="11">
        <f t="shared" si="70"/>
        <v>82.642839893399923</v>
      </c>
      <c r="K130" s="11">
        <f t="shared" si="70"/>
        <v>77.073322589637556</v>
      </c>
      <c r="L130" s="11">
        <f t="shared" si="70"/>
        <v>72.942410355926057</v>
      </c>
      <c r="M130" s="11">
        <f t="shared" si="70"/>
        <v>92.037606743463982</v>
      </c>
      <c r="N130" s="11">
        <f t="shared" si="70"/>
        <v>89.075988332995536</v>
      </c>
      <c r="O130" s="11">
        <f t="shared" si="70"/>
        <v>87.763880323646376</v>
      </c>
      <c r="P130" s="11">
        <f t="shared" si="70"/>
        <v>101.66903778318208</v>
      </c>
      <c r="Q130" s="11">
        <f t="shared" si="70"/>
        <v>105.80940013385225</v>
      </c>
      <c r="R130" s="11">
        <f t="shared" si="70"/>
        <v>99.252880717912049</v>
      </c>
      <c r="S130" s="11">
        <f t="shared" si="70"/>
        <v>98.95004482288077</v>
      </c>
      <c r="T130" s="11">
        <f t="shared" ref="T130" si="71">IFERROR(T9/T49*100,"")</f>
        <v>100</v>
      </c>
      <c r="U130" s="11">
        <f t="shared" si="70"/>
        <v>101.7582244791662</v>
      </c>
      <c r="V130" s="11">
        <f t="shared" si="70"/>
        <v>107.67501994411235</v>
      </c>
      <c r="W130" s="11">
        <f t="shared" si="70"/>
        <v>109.28707567146549</v>
      </c>
      <c r="X130" s="11">
        <f t="shared" si="70"/>
        <v>96.284880746058121</v>
      </c>
      <c r="Y130" s="15">
        <f t="shared" si="70"/>
        <v>109.01047267300387</v>
      </c>
      <c r="Z130" s="15">
        <f t="shared" ref="Z130" si="72">IFERROR(Z9/Z49*100,"")</f>
        <v>129.76951359585738</v>
      </c>
      <c r="AA130" s="15">
        <f t="shared" ref="AA130" si="73">IFERROR(AA9/AA49*100,"")</f>
        <v>152.62501086699226</v>
      </c>
      <c r="AB130" s="194">
        <f t="shared" ref="AB130:AC130" si="74">IFERROR(AB9/AB49*100,"")</f>
        <v>144.80398053701805</v>
      </c>
      <c r="AC130" s="194">
        <f t="shared" si="74"/>
        <v>175.83766578204404</v>
      </c>
    </row>
    <row r="131" spans="2:29" ht="15" customHeight="1" x14ac:dyDescent="0.45">
      <c r="B131" s="57" t="s">
        <v>217</v>
      </c>
      <c r="C131" s="12" t="s">
        <v>218</v>
      </c>
      <c r="D131" s="11">
        <f t="shared" ref="D131:Y131" si="75">IFERROR(D10/D50*100,"")</f>
        <v>37.620381241768101</v>
      </c>
      <c r="E131" s="11">
        <f t="shared" si="75"/>
        <v>34.634148848788158</v>
      </c>
      <c r="F131" s="11">
        <f t="shared" si="75"/>
        <v>46.055197772273097</v>
      </c>
      <c r="G131" s="11">
        <f t="shared" si="75"/>
        <v>50.071862867905878</v>
      </c>
      <c r="H131" s="11">
        <f t="shared" si="75"/>
        <v>56.301612741652143</v>
      </c>
      <c r="I131" s="11">
        <f t="shared" si="75"/>
        <v>63.95940841199981</v>
      </c>
      <c r="J131" s="11">
        <f t="shared" si="75"/>
        <v>56.201731327123895</v>
      </c>
      <c r="K131" s="11">
        <f t="shared" si="75"/>
        <v>54.254587266282215</v>
      </c>
      <c r="L131" s="11">
        <f t="shared" si="75"/>
        <v>45.981406491527288</v>
      </c>
      <c r="M131" s="11">
        <f t="shared" si="75"/>
        <v>49.589338065932743</v>
      </c>
      <c r="N131" s="11">
        <f t="shared" si="75"/>
        <v>85.723421217364219</v>
      </c>
      <c r="O131" s="11">
        <f t="shared" si="75"/>
        <v>95.874568393611483</v>
      </c>
      <c r="P131" s="11">
        <f t="shared" si="75"/>
        <v>78.203178688712853</v>
      </c>
      <c r="Q131" s="11">
        <f t="shared" si="75"/>
        <v>163.19448006363123</v>
      </c>
      <c r="R131" s="11">
        <f t="shared" si="75"/>
        <v>100.15172937562463</v>
      </c>
      <c r="S131" s="11">
        <f t="shared" si="75"/>
        <v>84.964900088244789</v>
      </c>
      <c r="T131" s="11">
        <f t="shared" ref="T131" si="76">IFERROR(T10/T50*100,"")</f>
        <v>100</v>
      </c>
      <c r="U131" s="11">
        <f t="shared" si="75"/>
        <v>105.52585599916551</v>
      </c>
      <c r="V131" s="11">
        <f t="shared" si="75"/>
        <v>126.25475838540407</v>
      </c>
      <c r="W131" s="11">
        <f t="shared" si="75"/>
        <v>135.09855277879487</v>
      </c>
      <c r="X131" s="11">
        <f t="shared" si="75"/>
        <v>178.63686784896146</v>
      </c>
      <c r="Y131" s="15">
        <f t="shared" si="75"/>
        <v>93.627327532741987</v>
      </c>
      <c r="Z131" s="15">
        <f t="shared" ref="Z131" si="77">IFERROR(Z10/Z50*100,"")</f>
        <v>106.31282915708272</v>
      </c>
      <c r="AA131" s="15">
        <f t="shared" ref="AA131" si="78">IFERROR(AA10/AA50*100,"")</f>
        <v>206.74684619374949</v>
      </c>
      <c r="AB131" s="194">
        <f t="shared" ref="AB131:AC131" si="79">IFERROR(AB10/AB50*100,"")</f>
        <v>103.3468082363655</v>
      </c>
      <c r="AC131" s="194">
        <f t="shared" si="79"/>
        <v>72.516504840709317</v>
      </c>
    </row>
    <row r="132" spans="2:29" ht="15" customHeight="1" x14ac:dyDescent="0.45">
      <c r="B132" s="44" t="s">
        <v>51</v>
      </c>
      <c r="C132" s="1" t="s">
        <v>219</v>
      </c>
      <c r="D132" s="3">
        <f t="shared" ref="D132:Y132" si="80">IFERROR(D11/D51*100,"")</f>
        <v>20.287294675873522</v>
      </c>
      <c r="E132" s="3">
        <f t="shared" si="80"/>
        <v>44.295931560711502</v>
      </c>
      <c r="F132" s="3">
        <f t="shared" si="80"/>
        <v>38.923747416765806</v>
      </c>
      <c r="G132" s="3">
        <f t="shared" si="80"/>
        <v>44.134999516628007</v>
      </c>
      <c r="H132" s="3">
        <f t="shared" si="80"/>
        <v>40.048032940568831</v>
      </c>
      <c r="I132" s="3">
        <f t="shared" si="80"/>
        <v>39.186323271950798</v>
      </c>
      <c r="J132" s="3">
        <f t="shared" si="80"/>
        <v>35.435423441985016</v>
      </c>
      <c r="K132" s="3">
        <f t="shared" si="80"/>
        <v>50.725019197482055</v>
      </c>
      <c r="L132" s="3">
        <f t="shared" si="80"/>
        <v>54.976646320796149</v>
      </c>
      <c r="M132" s="3">
        <f t="shared" si="80"/>
        <v>65.245555826840956</v>
      </c>
      <c r="N132" s="3">
        <f t="shared" si="80"/>
        <v>69.917994521193222</v>
      </c>
      <c r="O132" s="3">
        <f t="shared" si="80"/>
        <v>81.577201126465553</v>
      </c>
      <c r="P132" s="3">
        <f t="shared" si="80"/>
        <v>80.307439671039518</v>
      </c>
      <c r="Q132" s="3">
        <f t="shared" si="80"/>
        <v>88.778843969490794</v>
      </c>
      <c r="R132" s="3">
        <f t="shared" si="80"/>
        <v>103.5481684059492</v>
      </c>
      <c r="S132" s="3">
        <f t="shared" si="80"/>
        <v>99.216695040069396</v>
      </c>
      <c r="T132" s="3">
        <f t="shared" ref="T132" si="81">IFERROR(T11/T51*100,"")</f>
        <v>100</v>
      </c>
      <c r="U132" s="3">
        <f t="shared" si="80"/>
        <v>93.620809255438559</v>
      </c>
      <c r="V132" s="3">
        <f t="shared" si="80"/>
        <v>82.170585744318231</v>
      </c>
      <c r="W132" s="3">
        <f t="shared" si="80"/>
        <v>81.88651406369938</v>
      </c>
      <c r="X132" s="3">
        <f t="shared" si="80"/>
        <v>83.435437627327019</v>
      </c>
      <c r="Y132" s="7">
        <f t="shared" si="80"/>
        <v>70.474155273287764</v>
      </c>
      <c r="Z132" s="7">
        <f t="shared" ref="Z132" si="82">IFERROR(Z11/Z51*100,"")</f>
        <v>53.940518821901385</v>
      </c>
      <c r="AA132" s="7">
        <f t="shared" ref="AA132" si="83">IFERROR(AA11/AA51*100,"")</f>
        <v>58.374872681279335</v>
      </c>
      <c r="AB132" s="179">
        <f t="shared" ref="AB132:AC132" si="84">IFERROR(AB11/AB51*100,"")</f>
        <v>61.871971604686671</v>
      </c>
      <c r="AC132" s="179">
        <f t="shared" si="84"/>
        <v>46.438647134747072</v>
      </c>
    </row>
    <row r="133" spans="2:29" ht="15" customHeight="1" x14ac:dyDescent="0.45">
      <c r="B133" s="44" t="s">
        <v>52</v>
      </c>
      <c r="C133" s="1" t="s">
        <v>220</v>
      </c>
      <c r="D133" s="3">
        <f t="shared" ref="D133:Y133" si="85">IFERROR(D12/D52*100,"")</f>
        <v>47.731342955876471</v>
      </c>
      <c r="E133" s="3">
        <f t="shared" si="85"/>
        <v>49.224660469649599</v>
      </c>
      <c r="F133" s="3">
        <f t="shared" si="85"/>
        <v>44.556878506330371</v>
      </c>
      <c r="G133" s="3">
        <f t="shared" si="85"/>
        <v>50.098995218692878</v>
      </c>
      <c r="H133" s="3">
        <f t="shared" si="85"/>
        <v>54.278896045009162</v>
      </c>
      <c r="I133" s="3">
        <f t="shared" si="85"/>
        <v>52.824900710220533</v>
      </c>
      <c r="J133" s="3">
        <f t="shared" si="85"/>
        <v>51.998460664219913</v>
      </c>
      <c r="K133" s="3">
        <f t="shared" si="85"/>
        <v>55.782957170341994</v>
      </c>
      <c r="L133" s="3">
        <f t="shared" si="85"/>
        <v>57.859662313339264</v>
      </c>
      <c r="M133" s="3">
        <f t="shared" si="85"/>
        <v>69.548490407759459</v>
      </c>
      <c r="N133" s="3">
        <f t="shared" si="85"/>
        <v>71.219558515450075</v>
      </c>
      <c r="O133" s="3">
        <f t="shared" si="85"/>
        <v>74.401210056144478</v>
      </c>
      <c r="P133" s="3">
        <f t="shared" si="85"/>
        <v>83.231945477310674</v>
      </c>
      <c r="Q133" s="3">
        <f t="shared" si="85"/>
        <v>96.3872350182654</v>
      </c>
      <c r="R133" s="3">
        <f t="shared" si="85"/>
        <v>98.800905967658565</v>
      </c>
      <c r="S133" s="3">
        <f t="shared" si="85"/>
        <v>111.10729225911997</v>
      </c>
      <c r="T133" s="3">
        <f t="shared" ref="T133" si="86">IFERROR(T12/T52*100,"")</f>
        <v>100</v>
      </c>
      <c r="U133" s="3">
        <f t="shared" si="85"/>
        <v>101.03665888911509</v>
      </c>
      <c r="V133" s="3">
        <f t="shared" si="85"/>
        <v>102.78408246352294</v>
      </c>
      <c r="W133" s="3">
        <f t="shared" si="85"/>
        <v>102.47910594248677</v>
      </c>
      <c r="X133" s="3">
        <f t="shared" si="85"/>
        <v>101.11027845687275</v>
      </c>
      <c r="Y133" s="7">
        <f t="shared" si="85"/>
        <v>111.42592209218304</v>
      </c>
      <c r="Z133" s="7">
        <f t="shared" ref="Z133" si="87">IFERROR(Z12/Z52*100,"")</f>
        <v>133.3500887471925</v>
      </c>
      <c r="AA133" s="7">
        <f t="shared" ref="AA133" si="88">IFERROR(AA12/AA52*100,"")</f>
        <v>136.90232179594909</v>
      </c>
      <c r="AB133" s="179">
        <f t="shared" ref="AB133:AC133" si="89">IFERROR(AB12/AB52*100,"")</f>
        <v>123.67191313446453</v>
      </c>
      <c r="AC133" s="179">
        <f t="shared" si="89"/>
        <v>117.75344535305898</v>
      </c>
    </row>
    <row r="134" spans="2:29" ht="15" customHeight="1" x14ac:dyDescent="0.45">
      <c r="B134" s="44" t="s">
        <v>53</v>
      </c>
      <c r="C134" s="1" t="s">
        <v>54</v>
      </c>
      <c r="D134" s="3">
        <f t="shared" ref="D134:Y134" si="90">IFERROR(D13/D53*100,"")</f>
        <v>26.260389194116275</v>
      </c>
      <c r="E134" s="3">
        <f t="shared" si="90"/>
        <v>31.647051088877603</v>
      </c>
      <c r="F134" s="3">
        <f t="shared" si="90"/>
        <v>41.834103437535965</v>
      </c>
      <c r="G134" s="3">
        <f t="shared" si="90"/>
        <v>46.135056271435047</v>
      </c>
      <c r="H134" s="3">
        <f t="shared" si="90"/>
        <v>45.870640085916662</v>
      </c>
      <c r="I134" s="3">
        <f t="shared" si="90"/>
        <v>47.16714080162393</v>
      </c>
      <c r="J134" s="3">
        <f t="shared" si="90"/>
        <v>47.498189676333212</v>
      </c>
      <c r="K134" s="3">
        <f t="shared" si="90"/>
        <v>62.873420079880901</v>
      </c>
      <c r="L134" s="3">
        <f t="shared" si="90"/>
        <v>64.862843842495792</v>
      </c>
      <c r="M134" s="3">
        <f t="shared" si="90"/>
        <v>78.551799785028734</v>
      </c>
      <c r="N134" s="3">
        <f t="shared" si="90"/>
        <v>82.67070175933668</v>
      </c>
      <c r="O134" s="3">
        <f t="shared" si="90"/>
        <v>85.123150790187537</v>
      </c>
      <c r="P134" s="3">
        <f t="shared" si="90"/>
        <v>96.414083910098626</v>
      </c>
      <c r="Q134" s="3">
        <f t="shared" si="90"/>
        <v>96.585359604467499</v>
      </c>
      <c r="R134" s="3">
        <f t="shared" si="90"/>
        <v>96.990209390785722</v>
      </c>
      <c r="S134" s="3">
        <f t="shared" si="90"/>
        <v>99.734934605120401</v>
      </c>
      <c r="T134" s="3">
        <f t="shared" ref="T134" si="91">IFERROR(T13/T53*100,"")</f>
        <v>100</v>
      </c>
      <c r="U134" s="3">
        <f t="shared" si="90"/>
        <v>98.546209761163013</v>
      </c>
      <c r="V134" s="3">
        <f t="shared" si="90"/>
        <v>100.57816090661326</v>
      </c>
      <c r="W134" s="3">
        <f t="shared" si="90"/>
        <v>99.940478318216535</v>
      </c>
      <c r="X134" s="3">
        <f t="shared" si="90"/>
        <v>100.3685287840115</v>
      </c>
      <c r="Y134" s="7">
        <f t="shared" si="90"/>
        <v>100.27425007085542</v>
      </c>
      <c r="Z134" s="7">
        <f t="shared" ref="Z134" si="92">IFERROR(Z13/Z53*100,"")</f>
        <v>103.48595439176836</v>
      </c>
      <c r="AA134" s="7">
        <f t="shared" ref="AA134" si="93">IFERROR(AA13/AA53*100,"")</f>
        <v>121.23773765590491</v>
      </c>
      <c r="AB134" s="179">
        <f t="shared" ref="AB134:AC134" si="94">IFERROR(AB13/AB53*100,"")</f>
        <v>116.81054653140154</v>
      </c>
      <c r="AC134" s="179">
        <f t="shared" si="94"/>
        <v>138.09069027708878</v>
      </c>
    </row>
    <row r="135" spans="2:29" ht="15" customHeight="1" x14ac:dyDescent="0.45">
      <c r="B135" s="44" t="s">
        <v>55</v>
      </c>
      <c r="C135" s="4" t="s">
        <v>56</v>
      </c>
      <c r="D135" s="6">
        <f t="shared" ref="D135:Y135" si="95">IFERROR(D14/D54*100,"")</f>
        <v>74.61587243534656</v>
      </c>
      <c r="E135" s="6">
        <f t="shared" si="95"/>
        <v>75.749956257886623</v>
      </c>
      <c r="F135" s="6">
        <f t="shared" si="95"/>
        <v>75.415380502097804</v>
      </c>
      <c r="G135" s="6">
        <f t="shared" si="95"/>
        <v>76.461106579578058</v>
      </c>
      <c r="H135" s="6">
        <f t="shared" si="95"/>
        <v>80.548701311743571</v>
      </c>
      <c r="I135" s="6">
        <f t="shared" si="95"/>
        <v>79.908701146745699</v>
      </c>
      <c r="J135" s="6">
        <f t="shared" si="95"/>
        <v>76.317263179345247</v>
      </c>
      <c r="K135" s="6">
        <f t="shared" si="95"/>
        <v>77.808888350251394</v>
      </c>
      <c r="L135" s="6">
        <f t="shared" si="95"/>
        <v>80.239852828781608</v>
      </c>
      <c r="M135" s="6">
        <f t="shared" si="95"/>
        <v>86.301740214072041</v>
      </c>
      <c r="N135" s="6">
        <f t="shared" si="95"/>
        <v>91.249905096249222</v>
      </c>
      <c r="O135" s="6">
        <f t="shared" si="95"/>
        <v>104.05942343625316</v>
      </c>
      <c r="P135" s="6">
        <f t="shared" si="95"/>
        <v>114.60837116847522</v>
      </c>
      <c r="Q135" s="6">
        <f t="shared" si="95"/>
        <v>124.40940119445136</v>
      </c>
      <c r="R135" s="6">
        <f t="shared" si="95"/>
        <v>110.39174005299832</v>
      </c>
      <c r="S135" s="6">
        <f t="shared" si="95"/>
        <v>107.26843655192246</v>
      </c>
      <c r="T135" s="6">
        <f t="shared" ref="T135" si="96">IFERROR(T14/T54*100,"")</f>
        <v>100</v>
      </c>
      <c r="U135" s="6">
        <f t="shared" si="95"/>
        <v>105.75210482047899</v>
      </c>
      <c r="V135" s="6">
        <f t="shared" si="95"/>
        <v>108.67772614662601</v>
      </c>
      <c r="W135" s="6">
        <f t="shared" si="95"/>
        <v>108.82733967644074</v>
      </c>
      <c r="X135" s="6">
        <f t="shared" si="95"/>
        <v>113.33855864590063</v>
      </c>
      <c r="Y135" s="8">
        <f t="shared" si="95"/>
        <v>120.30414739246717</v>
      </c>
      <c r="Z135" s="8">
        <f t="shared" ref="Z135" si="97">IFERROR(Z14/Z54*100,"")</f>
        <v>116.91144888634338</v>
      </c>
      <c r="AA135" s="8">
        <f t="shared" ref="AA135" si="98">IFERROR(AA14/AA54*100,"")</f>
        <v>123.48320065637407</v>
      </c>
      <c r="AB135" s="182">
        <f t="shared" ref="AB135:AC135" si="99">IFERROR(AB14/AB54*100,"")</f>
        <v>125.52658597438686</v>
      </c>
      <c r="AC135" s="182">
        <f t="shared" si="99"/>
        <v>153.15578690864714</v>
      </c>
    </row>
    <row r="136" spans="2:29" ht="15" customHeight="1" x14ac:dyDescent="0.45">
      <c r="B136" s="44" t="s">
        <v>57</v>
      </c>
      <c r="C136" s="1" t="s">
        <v>58</v>
      </c>
      <c r="D136" s="3">
        <f t="shared" ref="D136:Y136" si="100">IFERROR(D15/D55*100,"")</f>
        <v>35.215686051477732</v>
      </c>
      <c r="E136" s="3">
        <f t="shared" si="100"/>
        <v>34.84140732031539</v>
      </c>
      <c r="F136" s="3">
        <f t="shared" si="100"/>
        <v>36.126204685524065</v>
      </c>
      <c r="G136" s="3">
        <f t="shared" si="100"/>
        <v>37.800534614331504</v>
      </c>
      <c r="H136" s="3">
        <f t="shared" si="100"/>
        <v>40.488517779757665</v>
      </c>
      <c r="I136" s="3">
        <f t="shared" si="100"/>
        <v>40.68732046242939</v>
      </c>
      <c r="J136" s="3">
        <f t="shared" si="100"/>
        <v>38.173867747263543</v>
      </c>
      <c r="K136" s="3">
        <f t="shared" si="100"/>
        <v>38.667881601553908</v>
      </c>
      <c r="L136" s="3">
        <f t="shared" si="100"/>
        <v>41.767931809076984</v>
      </c>
      <c r="M136" s="3">
        <f t="shared" si="100"/>
        <v>46.235830977141539</v>
      </c>
      <c r="N136" s="3">
        <f t="shared" si="100"/>
        <v>56.801978671260336</v>
      </c>
      <c r="O136" s="3">
        <f t="shared" si="100"/>
        <v>89.495515920557366</v>
      </c>
      <c r="P136" s="3">
        <f t="shared" si="100"/>
        <v>117.01025127775478</v>
      </c>
      <c r="Q136" s="3">
        <f t="shared" si="100"/>
        <v>143.56709807106239</v>
      </c>
      <c r="R136" s="3">
        <f t="shared" si="100"/>
        <v>106.20291696164763</v>
      </c>
      <c r="S136" s="3">
        <f t="shared" si="100"/>
        <v>100.24570501358458</v>
      </c>
      <c r="T136" s="3">
        <f t="shared" ref="T136" si="101">IFERROR(T15/T55*100,"")</f>
        <v>100</v>
      </c>
      <c r="U136" s="3">
        <f t="shared" si="100"/>
        <v>112.48008266298417</v>
      </c>
      <c r="V136" s="3">
        <f t="shared" si="100"/>
        <v>110.90335371102684</v>
      </c>
      <c r="W136" s="3">
        <f t="shared" si="100"/>
        <v>109.31424216672174</v>
      </c>
      <c r="X136" s="3">
        <f t="shared" si="100"/>
        <v>149.97290494621853</v>
      </c>
      <c r="Y136" s="7">
        <f t="shared" si="100"/>
        <v>173.92824956956221</v>
      </c>
      <c r="Z136" s="7">
        <f t="shared" ref="Z136" si="102">IFERROR(Z15/Z55*100,"")</f>
        <v>161.93677191641592</v>
      </c>
      <c r="AA136" s="7">
        <f t="shared" ref="AA136" si="103">IFERROR(AA15/AA55*100,"")</f>
        <v>177.68592193572636</v>
      </c>
      <c r="AB136" s="179">
        <f t="shared" ref="AB136:AC136" si="104">IFERROR(AB15/AB55*100,"")</f>
        <v>191.68709119575962</v>
      </c>
      <c r="AC136" s="179">
        <f t="shared" si="104"/>
        <v>268.85040399742235</v>
      </c>
    </row>
    <row r="137" spans="2:29" ht="15" customHeight="1" x14ac:dyDescent="0.45">
      <c r="B137" s="57" t="s">
        <v>221</v>
      </c>
      <c r="C137" s="12" t="s">
        <v>222</v>
      </c>
      <c r="D137" s="11" t="str">
        <f t="shared" ref="D137:Y137" si="105">IFERROR(D16/D56*100,"")</f>
        <v/>
      </c>
      <c r="E137" s="11" t="str">
        <f t="shared" si="105"/>
        <v/>
      </c>
      <c r="F137" s="11" t="str">
        <f t="shared" si="105"/>
        <v/>
      </c>
      <c r="G137" s="11" t="str">
        <f t="shared" si="105"/>
        <v/>
      </c>
      <c r="H137" s="11" t="str">
        <f t="shared" si="105"/>
        <v/>
      </c>
      <c r="I137" s="11" t="str">
        <f t="shared" si="105"/>
        <v/>
      </c>
      <c r="J137" s="11" t="str">
        <f t="shared" si="105"/>
        <v/>
      </c>
      <c r="K137" s="11" t="str">
        <f t="shared" si="105"/>
        <v/>
      </c>
      <c r="L137" s="11" t="str">
        <f t="shared" si="105"/>
        <v/>
      </c>
      <c r="M137" s="11" t="str">
        <f t="shared" si="105"/>
        <v/>
      </c>
      <c r="N137" s="11" t="str">
        <f t="shared" si="105"/>
        <v/>
      </c>
      <c r="O137" s="11" t="str">
        <f t="shared" si="105"/>
        <v/>
      </c>
      <c r="P137" s="11" t="str">
        <f t="shared" si="105"/>
        <v/>
      </c>
      <c r="Q137" s="11" t="str">
        <f t="shared" si="105"/>
        <v/>
      </c>
      <c r="R137" s="11" t="str">
        <f t="shared" si="105"/>
        <v/>
      </c>
      <c r="S137" s="11" t="str">
        <f t="shared" si="105"/>
        <v/>
      </c>
      <c r="T137" s="11">
        <f t="shared" ref="T137" si="106">IFERROR(T16/T56*100,"")</f>
        <v>100</v>
      </c>
      <c r="U137" s="11">
        <f t="shared" si="105"/>
        <v>112.56477153626602</v>
      </c>
      <c r="V137" s="11">
        <f t="shared" si="105"/>
        <v>110.37702729083412</v>
      </c>
      <c r="W137" s="11">
        <f t="shared" si="105"/>
        <v>109.13839395966379</v>
      </c>
      <c r="X137" s="11">
        <f t="shared" si="105"/>
        <v>160.18974679386776</v>
      </c>
      <c r="Y137" s="15">
        <f t="shared" si="105"/>
        <v>188.68659030129422</v>
      </c>
      <c r="Z137" s="15">
        <f t="shared" ref="Z137" si="107">IFERROR(Z16/Z56*100,"")</f>
        <v>171.52926515764977</v>
      </c>
      <c r="AA137" s="15">
        <f t="shared" ref="AA137" si="108">IFERROR(AA16/AA56*100,"")</f>
        <v>190.10891963579331</v>
      </c>
      <c r="AB137" s="194" t="str">
        <f t="shared" ref="AB137:AC137" si="109">IFERROR(AB16/AB56*100,"")</f>
        <v/>
      </c>
      <c r="AC137" s="194" t="str">
        <f t="shared" si="109"/>
        <v/>
      </c>
    </row>
    <row r="138" spans="2:29" ht="15" customHeight="1" x14ac:dyDescent="0.45">
      <c r="B138" s="57" t="s">
        <v>223</v>
      </c>
      <c r="C138" s="12" t="s">
        <v>224</v>
      </c>
      <c r="D138" s="11" t="str">
        <f t="shared" ref="D138:Y138" si="110">IFERROR(D17/D57*100,"")</f>
        <v/>
      </c>
      <c r="E138" s="11" t="str">
        <f t="shared" si="110"/>
        <v/>
      </c>
      <c r="F138" s="11" t="str">
        <f t="shared" si="110"/>
        <v/>
      </c>
      <c r="G138" s="11" t="str">
        <f t="shared" si="110"/>
        <v/>
      </c>
      <c r="H138" s="11" t="str">
        <f t="shared" si="110"/>
        <v/>
      </c>
      <c r="I138" s="11" t="str">
        <f t="shared" si="110"/>
        <v/>
      </c>
      <c r="J138" s="11" t="str">
        <f t="shared" si="110"/>
        <v/>
      </c>
      <c r="K138" s="11" t="str">
        <f t="shared" si="110"/>
        <v/>
      </c>
      <c r="L138" s="11" t="str">
        <f t="shared" si="110"/>
        <v/>
      </c>
      <c r="M138" s="11" t="str">
        <f t="shared" si="110"/>
        <v/>
      </c>
      <c r="N138" s="11" t="str">
        <f t="shared" si="110"/>
        <v/>
      </c>
      <c r="O138" s="11" t="str">
        <f t="shared" si="110"/>
        <v/>
      </c>
      <c r="P138" s="11" t="str">
        <f t="shared" si="110"/>
        <v/>
      </c>
      <c r="Q138" s="11" t="str">
        <f t="shared" si="110"/>
        <v/>
      </c>
      <c r="R138" s="11" t="str">
        <f t="shared" si="110"/>
        <v/>
      </c>
      <c r="S138" s="11" t="str">
        <f t="shared" si="110"/>
        <v/>
      </c>
      <c r="T138" s="11">
        <f t="shared" ref="T138" si="111">IFERROR(T17/T57*100,"")</f>
        <v>100</v>
      </c>
      <c r="U138" s="11">
        <f t="shared" si="110"/>
        <v>112.6924185644278</v>
      </c>
      <c r="V138" s="11">
        <f t="shared" si="110"/>
        <v>115.31737440390293</v>
      </c>
      <c r="W138" s="11">
        <f t="shared" si="110"/>
        <v>107.74796380914442</v>
      </c>
      <c r="X138" s="11">
        <f t="shared" si="110"/>
        <v>95.464747622616571</v>
      </c>
      <c r="Y138" s="15">
        <f t="shared" si="110"/>
        <v>91.02710866979757</v>
      </c>
      <c r="Z138" s="15">
        <f t="shared" ref="Z138" si="112">IFERROR(Z17/Z57*100,"")</f>
        <v>106.19487266235235</v>
      </c>
      <c r="AA138" s="15">
        <f t="shared" ref="AA138" si="113">IFERROR(AA17/AA57*100,"")</f>
        <v>76.147428478869529</v>
      </c>
      <c r="AB138" s="194" t="str">
        <f t="shared" ref="AB138:AC138" si="114">IFERROR(AB17/AB57*100,"")</f>
        <v/>
      </c>
      <c r="AC138" s="194" t="str">
        <f t="shared" si="114"/>
        <v/>
      </c>
    </row>
    <row r="139" spans="2:29" ht="15" customHeight="1" x14ac:dyDescent="0.45">
      <c r="B139" s="57" t="s">
        <v>225</v>
      </c>
      <c r="C139" s="12" t="s">
        <v>226</v>
      </c>
      <c r="D139" s="11"/>
      <c r="E139" s="11"/>
      <c r="F139" s="11"/>
      <c r="G139" s="11"/>
      <c r="H139" s="11"/>
      <c r="I139" s="11"/>
      <c r="J139" s="11"/>
      <c r="K139" s="11"/>
      <c r="L139" s="11"/>
      <c r="M139" s="11"/>
      <c r="N139" s="11"/>
      <c r="O139" s="11"/>
      <c r="P139" s="11"/>
      <c r="Q139" s="11"/>
      <c r="R139" s="11"/>
      <c r="S139" s="11"/>
      <c r="T139" s="11">
        <f t="shared" ref="T139" si="115">IFERROR(T18/T58*100,"")</f>
        <v>100</v>
      </c>
      <c r="U139" s="11">
        <f t="shared" ref="U139:Y148" si="116">IFERROR(U18/U58*100,"")</f>
        <v>104.93513441219741</v>
      </c>
      <c r="V139" s="11">
        <f t="shared" si="116"/>
        <v>108.73647759605217</v>
      </c>
      <c r="W139" s="11">
        <f t="shared" si="116"/>
        <v>110.02515279699676</v>
      </c>
      <c r="X139" s="11">
        <f t="shared" si="116"/>
        <v>96.892015176735242</v>
      </c>
      <c r="Y139" s="15">
        <f t="shared" si="116"/>
        <v>92.784846287276082</v>
      </c>
      <c r="Z139" s="15">
        <f t="shared" ref="Z139" si="117">IFERROR(Z18/Z58*100,"")</f>
        <v>127.94260485570123</v>
      </c>
      <c r="AA139" s="15">
        <f t="shared" ref="AA139" si="118">IFERROR(AA18/AA58*100,"")</f>
        <v>150.60589070551376</v>
      </c>
      <c r="AB139" s="194" t="str">
        <f t="shared" ref="AB139:AC139" si="119">IFERROR(AB18/AB58*100,"")</f>
        <v/>
      </c>
      <c r="AC139" s="194" t="str">
        <f t="shared" si="119"/>
        <v/>
      </c>
    </row>
    <row r="140" spans="2:29" ht="15" customHeight="1" x14ac:dyDescent="0.45">
      <c r="B140" s="44" t="s">
        <v>59</v>
      </c>
      <c r="C140" s="1" t="s">
        <v>227</v>
      </c>
      <c r="D140" s="3">
        <f t="shared" ref="D140:T140" si="120">IFERROR(D19/D59*100,"")</f>
        <v>83.860148869960796</v>
      </c>
      <c r="E140" s="3">
        <f t="shared" si="120"/>
        <v>86.180960931395575</v>
      </c>
      <c r="F140" s="3">
        <f t="shared" si="120"/>
        <v>87.078105569608653</v>
      </c>
      <c r="G140" s="3">
        <f t="shared" si="120"/>
        <v>87.725120815633232</v>
      </c>
      <c r="H140" s="3">
        <f t="shared" si="120"/>
        <v>90.960442605930226</v>
      </c>
      <c r="I140" s="3">
        <f t="shared" si="120"/>
        <v>90.181193435047419</v>
      </c>
      <c r="J140" s="3">
        <f t="shared" si="120"/>
        <v>85.536320409322627</v>
      </c>
      <c r="K140" s="3">
        <f t="shared" si="120"/>
        <v>87.717330478353276</v>
      </c>
      <c r="L140" s="3">
        <f t="shared" si="120"/>
        <v>88.417692489390404</v>
      </c>
      <c r="M140" s="3">
        <f t="shared" si="120"/>
        <v>95.443176890346862</v>
      </c>
      <c r="N140" s="3">
        <f t="shared" si="120"/>
        <v>101.04859733183771</v>
      </c>
      <c r="O140" s="3">
        <f t="shared" si="120"/>
        <v>99.729063293739983</v>
      </c>
      <c r="P140" s="3">
        <f t="shared" si="120"/>
        <v>100.9541020265643</v>
      </c>
      <c r="Q140" s="3">
        <f t="shared" si="120"/>
        <v>101.64869408761781</v>
      </c>
      <c r="R140" s="3">
        <f t="shared" si="120"/>
        <v>100.03050880839461</v>
      </c>
      <c r="S140" s="3">
        <f t="shared" si="120"/>
        <v>99.168657854433235</v>
      </c>
      <c r="T140" s="3">
        <f t="shared" si="120"/>
        <v>100</v>
      </c>
      <c r="U140" s="3">
        <f t="shared" si="116"/>
        <v>101.35896661489194</v>
      </c>
      <c r="V140" s="3">
        <f t="shared" si="116"/>
        <v>105.19108613015065</v>
      </c>
      <c r="W140" s="3">
        <f t="shared" si="116"/>
        <v>108.47741718070552</v>
      </c>
      <c r="X140" s="3">
        <f t="shared" si="116"/>
        <v>110.93129964017004</v>
      </c>
      <c r="Y140" s="7">
        <f t="shared" si="116"/>
        <v>110.79673116612952</v>
      </c>
      <c r="Z140" s="7">
        <f t="shared" ref="Z140" si="121">IFERROR(Z19/Z59*100,"")</f>
        <v>113.25111254376883</v>
      </c>
      <c r="AA140" s="7">
        <f t="shared" ref="AA140" si="122">IFERROR(AA19/AA59*100,"")</f>
        <v>121.21014520811843</v>
      </c>
      <c r="AB140" s="179">
        <f t="shared" ref="AB140:AC140" si="123">IFERROR(AB19/AB59*100,"")</f>
        <v>115.16130432944989</v>
      </c>
      <c r="AC140" s="179">
        <f t="shared" si="123"/>
        <v>128.45456436638563</v>
      </c>
    </row>
    <row r="141" spans="2:29" ht="15" customHeight="1" x14ac:dyDescent="0.45">
      <c r="B141" s="57" t="s">
        <v>228</v>
      </c>
      <c r="C141" s="12" t="s">
        <v>60</v>
      </c>
      <c r="D141" s="11">
        <f t="shared" ref="D141:T141" si="124">IFERROR(D20/D60*100,"")</f>
        <v>82.940902001491111</v>
      </c>
      <c r="E141" s="11">
        <f t="shared" si="124"/>
        <v>84.917770522340362</v>
      </c>
      <c r="F141" s="11">
        <f t="shared" si="124"/>
        <v>83.553992985568499</v>
      </c>
      <c r="G141" s="11">
        <f t="shared" si="124"/>
        <v>83.726135884545272</v>
      </c>
      <c r="H141" s="11">
        <f t="shared" si="124"/>
        <v>88.550513492681148</v>
      </c>
      <c r="I141" s="11">
        <f t="shared" si="124"/>
        <v>86.407021516571703</v>
      </c>
      <c r="J141" s="11">
        <f t="shared" si="124"/>
        <v>82.199417149892014</v>
      </c>
      <c r="K141" s="11">
        <f t="shared" si="124"/>
        <v>84.811618283803327</v>
      </c>
      <c r="L141" s="11">
        <f t="shared" si="124"/>
        <v>84.311630322338075</v>
      </c>
      <c r="M141" s="11">
        <f t="shared" si="124"/>
        <v>95.116736154471738</v>
      </c>
      <c r="N141" s="11">
        <f t="shared" si="124"/>
        <v>100.95651330869345</v>
      </c>
      <c r="O141" s="11">
        <f t="shared" si="124"/>
        <v>102.38533697531855</v>
      </c>
      <c r="P141" s="11">
        <f t="shared" si="124"/>
        <v>105.01381586333061</v>
      </c>
      <c r="Q141" s="11">
        <f t="shared" si="124"/>
        <v>107.52836598795157</v>
      </c>
      <c r="R141" s="11">
        <f t="shared" si="124"/>
        <v>104.22356411451648</v>
      </c>
      <c r="S141" s="11">
        <f t="shared" si="124"/>
        <v>102.35065033002762</v>
      </c>
      <c r="T141" s="11">
        <f t="shared" si="124"/>
        <v>100</v>
      </c>
      <c r="U141" s="11">
        <f t="shared" si="116"/>
        <v>101.25527803881435</v>
      </c>
      <c r="V141" s="11">
        <f t="shared" si="116"/>
        <v>106.16103702089038</v>
      </c>
      <c r="W141" s="11">
        <f t="shared" si="116"/>
        <v>110.02619494099378</v>
      </c>
      <c r="X141" s="11">
        <f t="shared" si="116"/>
        <v>112.06442108161387</v>
      </c>
      <c r="Y141" s="15">
        <f t="shared" si="116"/>
        <v>114.8829493758778</v>
      </c>
      <c r="Z141" s="15">
        <f t="shared" ref="Z141" si="125">IFERROR(Z20/Z60*100,"")</f>
        <v>118.59680427644712</v>
      </c>
      <c r="AA141" s="15">
        <f t="shared" ref="AA141" si="126">IFERROR(AA20/AA60*100,"")</f>
        <v>129.48029400501574</v>
      </c>
      <c r="AB141" s="194">
        <f t="shared" ref="AB141:AC141" si="127">IFERROR(AB20/AB60*100,"")</f>
        <v>120.96872224750186</v>
      </c>
      <c r="AC141" s="194">
        <f t="shared" si="127"/>
        <v>140.39512337289921</v>
      </c>
    </row>
    <row r="142" spans="2:29" ht="15" customHeight="1" x14ac:dyDescent="0.45">
      <c r="B142" s="57" t="s">
        <v>229</v>
      </c>
      <c r="C142" s="12" t="s">
        <v>230</v>
      </c>
      <c r="D142" s="11">
        <f t="shared" ref="D142:T142" si="128">IFERROR(D21/D61*100,"")</f>
        <v>83.631433817889359</v>
      </c>
      <c r="E142" s="11">
        <f t="shared" si="128"/>
        <v>90.665786114389817</v>
      </c>
      <c r="F142" s="11">
        <f t="shared" si="128"/>
        <v>101.76514991860235</v>
      </c>
      <c r="G142" s="11">
        <f t="shared" si="128"/>
        <v>105.9392458069395</v>
      </c>
      <c r="H142" s="11">
        <f t="shared" si="128"/>
        <v>103.72432006502359</v>
      </c>
      <c r="I142" s="11">
        <f t="shared" si="128"/>
        <v>106.0473439623659</v>
      </c>
      <c r="J142" s="11">
        <f t="shared" si="128"/>
        <v>100.58907116283457</v>
      </c>
      <c r="K142" s="11">
        <f t="shared" si="128"/>
        <v>101.09644424917539</v>
      </c>
      <c r="L142" s="11">
        <f t="shared" si="128"/>
        <v>106.06840196438465</v>
      </c>
      <c r="M142" s="11">
        <f t="shared" si="128"/>
        <v>108.76661198075614</v>
      </c>
      <c r="N142" s="11">
        <f t="shared" si="128"/>
        <v>112.23399187424961</v>
      </c>
      <c r="O142" s="11">
        <f t="shared" si="128"/>
        <v>96.550153700342506</v>
      </c>
      <c r="P142" s="11">
        <f t="shared" si="128"/>
        <v>95.558916754307759</v>
      </c>
      <c r="Q142" s="11">
        <f t="shared" si="128"/>
        <v>96.407393914745683</v>
      </c>
      <c r="R142" s="11">
        <f t="shared" si="128"/>
        <v>96.775954515980558</v>
      </c>
      <c r="S142" s="11">
        <f t="shared" si="128"/>
        <v>98.270092876445716</v>
      </c>
      <c r="T142" s="11">
        <f t="shared" si="128"/>
        <v>100</v>
      </c>
      <c r="U142" s="11">
        <f t="shared" si="116"/>
        <v>99.642958575080129</v>
      </c>
      <c r="V142" s="11">
        <f t="shared" si="116"/>
        <v>100.85660016107923</v>
      </c>
      <c r="W142" s="11">
        <f t="shared" si="116"/>
        <v>99.09368494631255</v>
      </c>
      <c r="X142" s="11">
        <f t="shared" si="116"/>
        <v>98.071474336790232</v>
      </c>
      <c r="Y142" s="15">
        <f t="shared" si="116"/>
        <v>97.280663518497192</v>
      </c>
      <c r="Z142" s="15">
        <f t="shared" ref="Z142" si="129">IFERROR(Z21/Z61*100,"")</f>
        <v>95.973801295041483</v>
      </c>
      <c r="AA142" s="15">
        <f t="shared" ref="AA142" si="130">IFERROR(AA21/AA61*100,"")</f>
        <v>96.384046245988202</v>
      </c>
      <c r="AB142" s="194">
        <f t="shared" ref="AB142:AC142" si="131">IFERROR(AB21/AB61*100,"")</f>
        <v>96.904827755805215</v>
      </c>
      <c r="AC142" s="194">
        <f t="shared" si="131"/>
        <v>96.541521798872836</v>
      </c>
    </row>
    <row r="143" spans="2:29" ht="15" customHeight="1" x14ac:dyDescent="0.45">
      <c r="B143" s="57" t="s">
        <v>231</v>
      </c>
      <c r="C143" s="12" t="s">
        <v>232</v>
      </c>
      <c r="D143" s="11">
        <f t="shared" ref="D143:T143" si="132">IFERROR(D22/D62*100,"")</f>
        <v>60.164048908763021</v>
      </c>
      <c r="E143" s="11">
        <f t="shared" si="132"/>
        <v>64.271935171654718</v>
      </c>
      <c r="F143" s="11">
        <f t="shared" si="132"/>
        <v>62.787731185398279</v>
      </c>
      <c r="G143" s="11">
        <f t="shared" si="132"/>
        <v>64.231072859610833</v>
      </c>
      <c r="H143" s="11">
        <f t="shared" si="132"/>
        <v>67.521066919485079</v>
      </c>
      <c r="I143" s="11">
        <f t="shared" si="132"/>
        <v>68.532762069225996</v>
      </c>
      <c r="J143" s="11">
        <f t="shared" si="132"/>
        <v>66.626950815710416</v>
      </c>
      <c r="K143" s="11">
        <f t="shared" si="132"/>
        <v>67.776602896904919</v>
      </c>
      <c r="L143" s="11">
        <f t="shared" si="132"/>
        <v>72.668484177541131</v>
      </c>
      <c r="M143" s="11">
        <f t="shared" si="132"/>
        <v>82.441625750362263</v>
      </c>
      <c r="N143" s="11">
        <f t="shared" si="132"/>
        <v>74.765068282289008</v>
      </c>
      <c r="O143" s="11">
        <f t="shared" si="132"/>
        <v>78.589448286989096</v>
      </c>
      <c r="P143" s="11">
        <f t="shared" si="132"/>
        <v>76.918204618945381</v>
      </c>
      <c r="Q143" s="11">
        <f t="shared" si="132"/>
        <v>58.420438455252842</v>
      </c>
      <c r="R143" s="11">
        <f t="shared" si="132"/>
        <v>81.74625321043581</v>
      </c>
      <c r="S143" s="11">
        <f t="shared" si="132"/>
        <v>81.266314374316565</v>
      </c>
      <c r="T143" s="11">
        <f t="shared" si="132"/>
        <v>100</v>
      </c>
      <c r="U143" s="11">
        <f t="shared" si="116"/>
        <v>113.42782423401026</v>
      </c>
      <c r="V143" s="11">
        <f t="shared" si="116"/>
        <v>108.34764434366706</v>
      </c>
      <c r="W143" s="11">
        <f t="shared" si="116"/>
        <v>89.97061244656669</v>
      </c>
      <c r="X143" s="11">
        <f t="shared" si="116"/>
        <v>144.45224475474222</v>
      </c>
      <c r="Y143" s="15">
        <f t="shared" si="116"/>
        <v>98.662500892718811</v>
      </c>
      <c r="Z143" s="15">
        <f t="shared" ref="Z143" si="133">IFERROR(Z22/Z62*100,"")</f>
        <v>97.311938665680088</v>
      </c>
      <c r="AA143" s="15">
        <f t="shared" ref="AA143" si="134">IFERROR(AA22/AA62*100,"")</f>
        <v>99.512106302966288</v>
      </c>
      <c r="AB143" s="194">
        <f t="shared" ref="AB143:AC143" si="135">IFERROR(AB22/AB62*100,"")</f>
        <v>95.383667066275365</v>
      </c>
      <c r="AC143" s="194">
        <f t="shared" si="135"/>
        <v>77.501105026781261</v>
      </c>
    </row>
    <row r="144" spans="2:29" ht="15" customHeight="1" x14ac:dyDescent="0.45">
      <c r="B144" s="57" t="s">
        <v>233</v>
      </c>
      <c r="C144" s="12" t="s">
        <v>234</v>
      </c>
      <c r="D144" s="11">
        <f t="shared" ref="D144:T144" si="136">IFERROR(D23/D63*100,"")</f>
        <v>93.809971085218464</v>
      </c>
      <c r="E144" s="11">
        <f t="shared" si="136"/>
        <v>93.733084004621801</v>
      </c>
      <c r="F144" s="11">
        <f t="shared" si="136"/>
        <v>93.868703070519217</v>
      </c>
      <c r="G144" s="11">
        <f t="shared" si="136"/>
        <v>93.518258711820977</v>
      </c>
      <c r="H144" s="11">
        <f t="shared" si="136"/>
        <v>95.276130395152634</v>
      </c>
      <c r="I144" s="11">
        <f t="shared" si="136"/>
        <v>96.275942061081054</v>
      </c>
      <c r="J144" s="11">
        <f t="shared" si="136"/>
        <v>90.473035390690342</v>
      </c>
      <c r="K144" s="11">
        <f t="shared" si="136"/>
        <v>92.703969971502829</v>
      </c>
      <c r="L144" s="11">
        <f t="shared" si="136"/>
        <v>93.541220374902736</v>
      </c>
      <c r="M144" s="11">
        <f t="shared" si="136"/>
        <v>91.268370694231919</v>
      </c>
      <c r="N144" s="11">
        <f t="shared" si="136"/>
        <v>99.457306926620561</v>
      </c>
      <c r="O144" s="11">
        <f t="shared" si="136"/>
        <v>96.311101402080453</v>
      </c>
      <c r="P144" s="11">
        <f t="shared" si="136"/>
        <v>95.111551182185252</v>
      </c>
      <c r="Q144" s="11">
        <f t="shared" si="136"/>
        <v>93.508405879882503</v>
      </c>
      <c r="R144" s="11">
        <f t="shared" si="136"/>
        <v>91.634506875343391</v>
      </c>
      <c r="S144" s="11">
        <f t="shared" si="136"/>
        <v>92.498377235547082</v>
      </c>
      <c r="T144" s="11">
        <f t="shared" si="136"/>
        <v>100</v>
      </c>
      <c r="U144" s="11">
        <f t="shared" si="116"/>
        <v>100.30003401872705</v>
      </c>
      <c r="V144" s="11">
        <f t="shared" si="116"/>
        <v>104.78489821521744</v>
      </c>
      <c r="W144" s="11">
        <f t="shared" si="116"/>
        <v>116.14253753581652</v>
      </c>
      <c r="X144" s="11">
        <f t="shared" si="116"/>
        <v>116.07667031606432</v>
      </c>
      <c r="Y144" s="15">
        <f t="shared" si="116"/>
        <v>113.37973468214398</v>
      </c>
      <c r="Z144" s="15">
        <f t="shared" ref="Z144" si="137">IFERROR(Z23/Z63*100,"")</f>
        <v>114.29810223570335</v>
      </c>
      <c r="AA144" s="15">
        <f t="shared" ref="AA144" si="138">IFERROR(AA23/AA63*100,"")</f>
        <v>117.35898682378286</v>
      </c>
      <c r="AB144" s="194">
        <f t="shared" ref="AB144:AC144" si="139">IFERROR(AB23/AB63*100,"")</f>
        <v>116.02346197699451</v>
      </c>
      <c r="AC144" s="194">
        <f t="shared" si="139"/>
        <v>118.64202815537868</v>
      </c>
    </row>
    <row r="145" spans="2:29" ht="15" customHeight="1" x14ac:dyDescent="0.45">
      <c r="B145" s="44" t="s">
        <v>61</v>
      </c>
      <c r="C145" s="1" t="s">
        <v>62</v>
      </c>
      <c r="D145" s="3">
        <f t="shared" ref="D145:T145" si="140">IFERROR(D24/D64*100,"")</f>
        <v>91.36666427254255</v>
      </c>
      <c r="E145" s="3">
        <f t="shared" si="140"/>
        <v>93.779020171248206</v>
      </c>
      <c r="F145" s="3">
        <f t="shared" si="140"/>
        <v>96.6555376810404</v>
      </c>
      <c r="G145" s="3">
        <f t="shared" si="140"/>
        <v>102.94985040025782</v>
      </c>
      <c r="H145" s="3">
        <f t="shared" si="140"/>
        <v>103.22607962737177</v>
      </c>
      <c r="I145" s="3">
        <f t="shared" si="140"/>
        <v>99.116714352669547</v>
      </c>
      <c r="J145" s="3">
        <f t="shared" si="140"/>
        <v>99.311802873946249</v>
      </c>
      <c r="K145" s="3">
        <f t="shared" si="140"/>
        <v>99.757161483229709</v>
      </c>
      <c r="L145" s="3">
        <f t="shared" si="140"/>
        <v>103.09758662651858</v>
      </c>
      <c r="M145" s="3">
        <f t="shared" si="140"/>
        <v>94.743276512703673</v>
      </c>
      <c r="N145" s="3">
        <f t="shared" si="140"/>
        <v>96.795087688564536</v>
      </c>
      <c r="O145" s="3">
        <f t="shared" si="140"/>
        <v>94.851869409869977</v>
      </c>
      <c r="P145" s="3">
        <f t="shared" si="140"/>
        <v>82.987644869043962</v>
      </c>
      <c r="Q145" s="3">
        <f t="shared" si="140"/>
        <v>77.711445685140447</v>
      </c>
      <c r="R145" s="3">
        <f t="shared" si="140"/>
        <v>80.93905462515626</v>
      </c>
      <c r="S145" s="3">
        <f t="shared" si="140"/>
        <v>87.090258261299496</v>
      </c>
      <c r="T145" s="3">
        <f t="shared" si="140"/>
        <v>100</v>
      </c>
      <c r="U145" s="3">
        <f t="shared" si="116"/>
        <v>103.35178704606736</v>
      </c>
      <c r="V145" s="3">
        <f t="shared" si="116"/>
        <v>120.81151743611093</v>
      </c>
      <c r="W145" s="3">
        <f t="shared" si="116"/>
        <v>124.85215276915187</v>
      </c>
      <c r="X145" s="3">
        <f t="shared" si="116"/>
        <v>126.82088958095119</v>
      </c>
      <c r="Y145" s="7">
        <f t="shared" si="116"/>
        <v>144.14484856266648</v>
      </c>
      <c r="Z145" s="7">
        <f t="shared" ref="Z145" si="141">IFERROR(Z24/Z64*100,"")</f>
        <v>146.01004611409755</v>
      </c>
      <c r="AA145" s="7">
        <f t="shared" ref="AA145" si="142">IFERROR(AA24/AA64*100,"")</f>
        <v>112.17823278848505</v>
      </c>
      <c r="AB145" s="179">
        <f t="shared" ref="AB145:AC145" si="143">IFERROR(AB24/AB64*100,"")</f>
        <v>105.04743358605384</v>
      </c>
      <c r="AC145" s="179">
        <f t="shared" si="143"/>
        <v>104.81523332157117</v>
      </c>
    </row>
    <row r="146" spans="2:29" ht="15" customHeight="1" x14ac:dyDescent="0.45">
      <c r="B146" s="44" t="s">
        <v>63</v>
      </c>
      <c r="C146" s="1" t="s">
        <v>64</v>
      </c>
      <c r="D146" s="3">
        <f t="shared" ref="D146:T146" si="144">IFERROR(D25/D65*100,"")</f>
        <v>129.46575953080912</v>
      </c>
      <c r="E146" s="3">
        <f t="shared" si="144"/>
        <v>126.49434624913512</v>
      </c>
      <c r="F146" s="3">
        <f t="shared" si="144"/>
        <v>114.03363998500345</v>
      </c>
      <c r="G146" s="3">
        <f t="shared" si="144"/>
        <v>115.29787005250995</v>
      </c>
      <c r="H146" s="3">
        <f t="shared" si="144"/>
        <v>131.20312088827001</v>
      </c>
      <c r="I146" s="3">
        <f t="shared" si="144"/>
        <v>130.2725195727725</v>
      </c>
      <c r="J146" s="3">
        <f t="shared" si="144"/>
        <v>128.11576390803035</v>
      </c>
      <c r="K146" s="3">
        <f t="shared" si="144"/>
        <v>128.74616644889423</v>
      </c>
      <c r="L146" s="3">
        <f t="shared" si="144"/>
        <v>139.15217974178677</v>
      </c>
      <c r="M146" s="3">
        <f t="shared" si="144"/>
        <v>151.55755321770545</v>
      </c>
      <c r="N146" s="3">
        <f t="shared" si="144"/>
        <v>141.51229173893526</v>
      </c>
      <c r="O146" s="3">
        <f t="shared" si="144"/>
        <v>155.65324411460603</v>
      </c>
      <c r="P146" s="3">
        <f t="shared" si="144"/>
        <v>156.42911542055231</v>
      </c>
      <c r="Q146" s="3">
        <f t="shared" si="144"/>
        <v>154.95877874834412</v>
      </c>
      <c r="R146" s="3">
        <f t="shared" si="144"/>
        <v>163.16610816151999</v>
      </c>
      <c r="S146" s="3">
        <f t="shared" si="144"/>
        <v>158.22703985996813</v>
      </c>
      <c r="T146" s="3">
        <f t="shared" si="144"/>
        <v>100</v>
      </c>
      <c r="U146" s="3">
        <f t="shared" si="116"/>
        <v>104.43620959461049</v>
      </c>
      <c r="V146" s="3">
        <f t="shared" si="116"/>
        <v>115.51172503983938</v>
      </c>
      <c r="W146" s="3">
        <f t="shared" si="116"/>
        <v>110.38093061689671</v>
      </c>
      <c r="X146" s="3">
        <f t="shared" si="116"/>
        <v>59.335296106946167</v>
      </c>
      <c r="Y146" s="7">
        <f t="shared" si="116"/>
        <v>49.627312744048297</v>
      </c>
      <c r="Z146" s="7">
        <f t="shared" ref="Z146" si="145">IFERROR(Z25/Z65*100,"")</f>
        <v>50.261049609586948</v>
      </c>
      <c r="AA146" s="7">
        <f t="shared" ref="AA146" si="146">IFERROR(AA25/AA65*100,"")</f>
        <v>46.158360836501863</v>
      </c>
      <c r="AB146" s="179">
        <f t="shared" ref="AB146:AC146" si="147">IFERROR(AB25/AB65*100,"")</f>
        <v>47.361524401828859</v>
      </c>
      <c r="AC146" s="179">
        <f t="shared" si="147"/>
        <v>42.802624140617048</v>
      </c>
    </row>
    <row r="147" spans="2:29" ht="15" customHeight="1" x14ac:dyDescent="0.45">
      <c r="B147" s="44" t="s">
        <v>65</v>
      </c>
      <c r="C147" s="4" t="s">
        <v>66</v>
      </c>
      <c r="D147" s="6">
        <f t="shared" ref="D147:T147" si="148">IFERROR(D26/D66*100,"")</f>
        <v>79.974167951538462</v>
      </c>
      <c r="E147" s="6">
        <f t="shared" si="148"/>
        <v>80.392209915300171</v>
      </c>
      <c r="F147" s="6">
        <f t="shared" si="148"/>
        <v>80.761324222563658</v>
      </c>
      <c r="G147" s="6">
        <f t="shared" si="148"/>
        <v>81.599400769718329</v>
      </c>
      <c r="H147" s="6">
        <f t="shared" si="148"/>
        <v>82.506532619704188</v>
      </c>
      <c r="I147" s="6">
        <f t="shared" si="148"/>
        <v>82.78231182398082</v>
      </c>
      <c r="J147" s="6">
        <f t="shared" si="148"/>
        <v>81.961737331106747</v>
      </c>
      <c r="K147" s="6">
        <f t="shared" si="148"/>
        <v>83.044017506337426</v>
      </c>
      <c r="L147" s="6">
        <f t="shared" si="148"/>
        <v>86.653143803128685</v>
      </c>
      <c r="M147" s="6">
        <f t="shared" si="148"/>
        <v>90.68831028711115</v>
      </c>
      <c r="N147" s="6">
        <f t="shared" si="148"/>
        <v>91.907353157167364</v>
      </c>
      <c r="O147" s="6">
        <f t="shared" si="148"/>
        <v>92.477908942637853</v>
      </c>
      <c r="P147" s="6">
        <f t="shared" si="148"/>
        <v>95.112278101970205</v>
      </c>
      <c r="Q147" s="6">
        <f t="shared" si="148"/>
        <v>98.074083062759286</v>
      </c>
      <c r="R147" s="6">
        <f t="shared" si="148"/>
        <v>99.28155891174822</v>
      </c>
      <c r="S147" s="6">
        <f t="shared" si="148"/>
        <v>100.18339367989455</v>
      </c>
      <c r="T147" s="6">
        <f t="shared" si="148"/>
        <v>100</v>
      </c>
      <c r="U147" s="6">
        <f t="shared" si="116"/>
        <v>101.27470128938414</v>
      </c>
      <c r="V147" s="6">
        <f t="shared" si="116"/>
        <v>103.10908180385165</v>
      </c>
      <c r="W147" s="6">
        <f t="shared" si="116"/>
        <v>104.71720492308556</v>
      </c>
      <c r="X147" s="6">
        <f t="shared" si="116"/>
        <v>107.39012717861422</v>
      </c>
      <c r="Y147" s="8">
        <f t="shared" si="116"/>
        <v>118.48130279306488</v>
      </c>
      <c r="Z147" s="8">
        <f t="shared" ref="Z147" si="149">IFERROR(Z26/Z66*100,"")</f>
        <v>113.80198690206666</v>
      </c>
      <c r="AA147" s="8">
        <f t="shared" ref="AA147" si="150">IFERROR(AA26/AA66*100,"")</f>
        <v>119.3819799543804</v>
      </c>
      <c r="AB147" s="182">
        <f t="shared" ref="AB147:AC147" si="151">IFERROR(AB26/AB66*100,"")</f>
        <v>123.39467838852238</v>
      </c>
      <c r="AC147" s="182">
        <f t="shared" si="151"/>
        <v>124.39183682870268</v>
      </c>
    </row>
    <row r="148" spans="2:29" ht="15" customHeight="1" x14ac:dyDescent="0.45">
      <c r="B148" s="44" t="s">
        <v>67</v>
      </c>
      <c r="C148" s="1" t="s">
        <v>68</v>
      </c>
      <c r="D148" s="3">
        <f t="shared" ref="D148:T148" si="152">IFERROR(D27/D67*100,"")</f>
        <v>71.941475029472514</v>
      </c>
      <c r="E148" s="3">
        <f t="shared" si="152"/>
        <v>68.348819989568739</v>
      </c>
      <c r="F148" s="3">
        <f t="shared" si="152"/>
        <v>68.834076442932002</v>
      </c>
      <c r="G148" s="3">
        <f t="shared" si="152"/>
        <v>70.77029736232447</v>
      </c>
      <c r="H148" s="3">
        <f t="shared" si="152"/>
        <v>70.543175279255166</v>
      </c>
      <c r="I148" s="3">
        <f t="shared" si="152"/>
        <v>71.343571308327128</v>
      </c>
      <c r="J148" s="3">
        <f t="shared" si="152"/>
        <v>70.590853337457361</v>
      </c>
      <c r="K148" s="3">
        <f t="shared" si="152"/>
        <v>71.263047904855824</v>
      </c>
      <c r="L148" s="3">
        <f t="shared" si="152"/>
        <v>72.238254601742611</v>
      </c>
      <c r="M148" s="3">
        <f t="shared" si="152"/>
        <v>83.183056131266014</v>
      </c>
      <c r="N148" s="3">
        <f t="shared" si="152"/>
        <v>81.047171133572789</v>
      </c>
      <c r="O148" s="3">
        <f t="shared" si="152"/>
        <v>83.060526824885699</v>
      </c>
      <c r="P148" s="3">
        <f t="shared" si="152"/>
        <v>91.023813097597412</v>
      </c>
      <c r="Q148" s="3">
        <f t="shared" si="152"/>
        <v>93.918759635631233</v>
      </c>
      <c r="R148" s="3">
        <f t="shared" si="152"/>
        <v>96.932101668289135</v>
      </c>
      <c r="S148" s="3">
        <f t="shared" si="152"/>
        <v>95.921747520306894</v>
      </c>
      <c r="T148" s="3">
        <f t="shared" si="152"/>
        <v>100</v>
      </c>
      <c r="U148" s="3">
        <f t="shared" si="116"/>
        <v>99.485106485476294</v>
      </c>
      <c r="V148" s="3">
        <f t="shared" si="116"/>
        <v>99.54092709153241</v>
      </c>
      <c r="W148" s="3">
        <f t="shared" si="116"/>
        <v>101.15341290291617</v>
      </c>
      <c r="X148" s="3">
        <f t="shared" si="116"/>
        <v>100.08157676372356</v>
      </c>
      <c r="Y148" s="7">
        <f t="shared" si="116"/>
        <v>110.31293008028678</v>
      </c>
      <c r="Z148" s="7">
        <f t="shared" ref="Z148" si="153">IFERROR(Z27/Z67*100,"")</f>
        <v>110.93603300357458</v>
      </c>
      <c r="AA148" s="7">
        <f t="shared" ref="AA148" si="154">IFERROR(AA27/AA67*100,"")</f>
        <v>133.19760672999971</v>
      </c>
      <c r="AB148" s="179">
        <f t="shared" ref="AB148:AC148" si="155">IFERROR(AB27/AB67*100,"")</f>
        <v>149.62614140968549</v>
      </c>
      <c r="AC148" s="179">
        <f t="shared" si="155"/>
        <v>155.17772997762069</v>
      </c>
    </row>
    <row r="149" spans="2:29" ht="15" customHeight="1" x14ac:dyDescent="0.45">
      <c r="B149" s="44" t="s">
        <v>69</v>
      </c>
      <c r="C149" s="1" t="s">
        <v>70</v>
      </c>
      <c r="D149" s="3">
        <f t="shared" ref="D149:T149" si="156">IFERROR(D28/D68*100,"")</f>
        <v>62.917312688300029</v>
      </c>
      <c r="E149" s="3">
        <f t="shared" si="156"/>
        <v>73.826430293243533</v>
      </c>
      <c r="F149" s="3">
        <f t="shared" si="156"/>
        <v>67.708426780579984</v>
      </c>
      <c r="G149" s="3">
        <f t="shared" si="156"/>
        <v>77.254740037658891</v>
      </c>
      <c r="H149" s="3">
        <f t="shared" si="156"/>
        <v>74.550402458996331</v>
      </c>
      <c r="I149" s="3">
        <f t="shared" si="156"/>
        <v>69.683228448443771</v>
      </c>
      <c r="J149" s="3">
        <f t="shared" si="156"/>
        <v>81.759066258169739</v>
      </c>
      <c r="K149" s="3">
        <f t="shared" si="156"/>
        <v>79.466212894200723</v>
      </c>
      <c r="L149" s="3">
        <f t="shared" si="156"/>
        <v>80.449333153765537</v>
      </c>
      <c r="M149" s="3">
        <f t="shared" si="156"/>
        <v>87.051781964605283</v>
      </c>
      <c r="N149" s="3">
        <f t="shared" si="156"/>
        <v>85.619536616552139</v>
      </c>
      <c r="O149" s="3">
        <f t="shared" si="156"/>
        <v>89.031475681056151</v>
      </c>
      <c r="P149" s="3">
        <f t="shared" si="156"/>
        <v>85.149971666763918</v>
      </c>
      <c r="Q149" s="3">
        <f t="shared" si="156"/>
        <v>94.352898224144781</v>
      </c>
      <c r="R149" s="3">
        <f t="shared" si="156"/>
        <v>92.835877964660256</v>
      </c>
      <c r="S149" s="3">
        <f t="shared" si="156"/>
        <v>91.388688713388376</v>
      </c>
      <c r="T149" s="3">
        <f t="shared" si="156"/>
        <v>100</v>
      </c>
      <c r="U149" s="3">
        <f t="shared" ref="U149:Y158" si="157">IFERROR(U28/U68*100,"")</f>
        <v>110.73277362101965</v>
      </c>
      <c r="V149" s="3">
        <f t="shared" si="157"/>
        <v>127.17125614879801</v>
      </c>
      <c r="W149" s="3">
        <f t="shared" si="157"/>
        <v>127.57556284259894</v>
      </c>
      <c r="X149" s="3">
        <f t="shared" si="157"/>
        <v>118.32961126382197</v>
      </c>
      <c r="Y149" s="7">
        <f t="shared" si="157"/>
        <v>130.68161898234283</v>
      </c>
      <c r="Z149" s="7">
        <f t="shared" ref="Z149" si="158">IFERROR(Z28/Z68*100,"")</f>
        <v>132.77112920552733</v>
      </c>
      <c r="AA149" s="7">
        <f t="shared" ref="AA149" si="159">IFERROR(AA28/AA68*100,"")</f>
        <v>137.69217922235265</v>
      </c>
      <c r="AB149" s="179">
        <f t="shared" ref="AB149:AC149" si="160">IFERROR(AB28/AB68*100,"")</f>
        <v>140.8346370453574</v>
      </c>
      <c r="AC149" s="179">
        <f t="shared" si="160"/>
        <v>148.46086282847276</v>
      </c>
    </row>
    <row r="150" spans="2:29" ht="15" customHeight="1" x14ac:dyDescent="0.45">
      <c r="B150" s="44" t="s">
        <v>71</v>
      </c>
      <c r="C150" s="1" t="s">
        <v>72</v>
      </c>
      <c r="D150" s="3">
        <f t="shared" ref="D150:T150" si="161">IFERROR(D29/D69*100,"")</f>
        <v>62.147597436853822</v>
      </c>
      <c r="E150" s="3">
        <f t="shared" si="161"/>
        <v>66.82238293570218</v>
      </c>
      <c r="F150" s="3">
        <f t="shared" si="161"/>
        <v>74.654077766789356</v>
      </c>
      <c r="G150" s="3">
        <f t="shared" si="161"/>
        <v>69.651255394758564</v>
      </c>
      <c r="H150" s="3">
        <f t="shared" si="161"/>
        <v>78.406324933299373</v>
      </c>
      <c r="I150" s="3">
        <f t="shared" si="161"/>
        <v>79.805733834514868</v>
      </c>
      <c r="J150" s="3">
        <f t="shared" si="161"/>
        <v>73.734282389748756</v>
      </c>
      <c r="K150" s="3">
        <f t="shared" si="161"/>
        <v>73.536913379331452</v>
      </c>
      <c r="L150" s="3">
        <f t="shared" si="161"/>
        <v>81.310063800521192</v>
      </c>
      <c r="M150" s="3">
        <f t="shared" si="161"/>
        <v>79.240491830815415</v>
      </c>
      <c r="N150" s="3">
        <f t="shared" si="161"/>
        <v>74.715064686343098</v>
      </c>
      <c r="O150" s="3">
        <f t="shared" si="161"/>
        <v>77.850852775323261</v>
      </c>
      <c r="P150" s="3">
        <f t="shared" si="161"/>
        <v>86.188594320281126</v>
      </c>
      <c r="Q150" s="3">
        <f t="shared" si="161"/>
        <v>88.945141685962327</v>
      </c>
      <c r="R150" s="3">
        <f t="shared" si="161"/>
        <v>95.162464583648116</v>
      </c>
      <c r="S150" s="3">
        <f t="shared" si="161"/>
        <v>93.207394009066874</v>
      </c>
      <c r="T150" s="3">
        <f t="shared" si="161"/>
        <v>100</v>
      </c>
      <c r="U150" s="3">
        <f t="shared" si="157"/>
        <v>99.980552658098048</v>
      </c>
      <c r="V150" s="3">
        <f t="shared" si="157"/>
        <v>94.761011585280514</v>
      </c>
      <c r="W150" s="3">
        <f t="shared" si="157"/>
        <v>94.345066211818605</v>
      </c>
      <c r="X150" s="3">
        <f t="shared" si="157"/>
        <v>98.741886768794956</v>
      </c>
      <c r="Y150" s="7">
        <f t="shared" si="157"/>
        <v>97.644051240691496</v>
      </c>
      <c r="Z150" s="7">
        <f t="shared" ref="Z150" si="162">IFERROR(Z29/Z69*100,"")</f>
        <v>96.483509858176348</v>
      </c>
      <c r="AA150" s="7">
        <f t="shared" ref="AA150" si="163">IFERROR(AA29/AA69*100,"")</f>
        <v>92.387871222348636</v>
      </c>
      <c r="AB150" s="179">
        <f t="shared" ref="AB150:AC150" si="164">IFERROR(AB29/AB69*100,"")</f>
        <v>91.141173186928924</v>
      </c>
      <c r="AC150" s="179">
        <f t="shared" si="164"/>
        <v>98.109188881591663</v>
      </c>
    </row>
    <row r="151" spans="2:29" ht="15" customHeight="1" x14ac:dyDescent="0.45">
      <c r="B151" s="44" t="s">
        <v>73</v>
      </c>
      <c r="C151" s="1" t="s">
        <v>74</v>
      </c>
      <c r="D151" s="3">
        <f t="shared" ref="D151:T151" si="165">IFERROR(D30/D70*100,"")</f>
        <v>137.6432625849601</v>
      </c>
      <c r="E151" s="3">
        <f t="shared" si="165"/>
        <v>144.17789751711473</v>
      </c>
      <c r="F151" s="3">
        <f t="shared" si="165"/>
        <v>135.26260640553761</v>
      </c>
      <c r="G151" s="3">
        <f t="shared" si="165"/>
        <v>132.00184845121794</v>
      </c>
      <c r="H151" s="3">
        <f t="shared" si="165"/>
        <v>131.94380392804263</v>
      </c>
      <c r="I151" s="3">
        <f t="shared" si="165"/>
        <v>131.94793337575999</v>
      </c>
      <c r="J151" s="3">
        <f t="shared" si="165"/>
        <v>130.76245105980396</v>
      </c>
      <c r="K151" s="3">
        <f t="shared" si="165"/>
        <v>130.76787549612214</v>
      </c>
      <c r="L151" s="3">
        <f t="shared" si="165"/>
        <v>130.78664423160888</v>
      </c>
      <c r="M151" s="3">
        <f t="shared" si="165"/>
        <v>130.84117513799947</v>
      </c>
      <c r="N151" s="3">
        <f t="shared" si="165"/>
        <v>131.87662650888785</v>
      </c>
      <c r="O151" s="3">
        <f t="shared" si="165"/>
        <v>108.58167422612475</v>
      </c>
      <c r="P151" s="3">
        <f t="shared" si="165"/>
        <v>93.944593409235551</v>
      </c>
      <c r="Q151" s="3">
        <f t="shared" si="165"/>
        <v>95.340568823532053</v>
      </c>
      <c r="R151" s="3">
        <f t="shared" si="165"/>
        <v>95.644527806023575</v>
      </c>
      <c r="S151" s="3">
        <f t="shared" si="165"/>
        <v>97.434056450335362</v>
      </c>
      <c r="T151" s="3">
        <f t="shared" si="165"/>
        <v>100</v>
      </c>
      <c r="U151" s="3">
        <f t="shared" si="157"/>
        <v>101.22492726994335</v>
      </c>
      <c r="V151" s="3">
        <f t="shared" si="157"/>
        <v>103.69938372262723</v>
      </c>
      <c r="W151" s="3">
        <f t="shared" si="157"/>
        <v>101.86233328082363</v>
      </c>
      <c r="X151" s="3">
        <f t="shared" si="157"/>
        <v>92.844971133064831</v>
      </c>
      <c r="Y151" s="7">
        <f t="shared" si="157"/>
        <v>95.388380768456599</v>
      </c>
      <c r="Z151" s="7">
        <f t="shared" ref="Z151" si="166">IFERROR(Z30/Z70*100,"")</f>
        <v>94.802386493265274</v>
      </c>
      <c r="AA151" s="7">
        <f t="shared" ref="AA151" si="167">IFERROR(AA30/AA70*100,"")</f>
        <v>91.787740761807356</v>
      </c>
      <c r="AB151" s="179">
        <f t="shared" ref="AB151:AC151" si="168">IFERROR(AB30/AB70*100,"")</f>
        <v>93.958940107960814</v>
      </c>
      <c r="AC151" s="179">
        <f t="shared" si="168"/>
        <v>103.16830194663787</v>
      </c>
    </row>
    <row r="152" spans="2:29" ht="15" customHeight="1" x14ac:dyDescent="0.45">
      <c r="B152" s="44" t="s">
        <v>75</v>
      </c>
      <c r="C152" s="1" t="s">
        <v>76</v>
      </c>
      <c r="D152" s="3">
        <f t="shared" ref="D152:T152" si="169">IFERROR(D31/D71*100,"")</f>
        <v>125.19327749801106</v>
      </c>
      <c r="E152" s="3">
        <f t="shared" si="169"/>
        <v>115.47246931010334</v>
      </c>
      <c r="F152" s="3">
        <f t="shared" si="169"/>
        <v>118.30492964858902</v>
      </c>
      <c r="G152" s="3">
        <f t="shared" si="169"/>
        <v>122.32459052255642</v>
      </c>
      <c r="H152" s="3">
        <f t="shared" si="169"/>
        <v>117.58974692203455</v>
      </c>
      <c r="I152" s="3">
        <f t="shared" si="169"/>
        <v>108.67112566306191</v>
      </c>
      <c r="J152" s="3">
        <f t="shared" si="169"/>
        <v>108.07693495260065</v>
      </c>
      <c r="K152" s="3">
        <f t="shared" si="169"/>
        <v>105.53217550849317</v>
      </c>
      <c r="L152" s="3">
        <f t="shared" si="169"/>
        <v>106.27080626568758</v>
      </c>
      <c r="M152" s="3">
        <f t="shared" si="169"/>
        <v>106.53478303398853</v>
      </c>
      <c r="N152" s="3">
        <f t="shared" si="169"/>
        <v>105.45697567735324</v>
      </c>
      <c r="O152" s="3">
        <f t="shared" si="169"/>
        <v>104.28167090738631</v>
      </c>
      <c r="P152" s="3">
        <f t="shared" si="169"/>
        <v>102.02381215609593</v>
      </c>
      <c r="Q152" s="3">
        <f t="shared" si="169"/>
        <v>100.76822638886516</v>
      </c>
      <c r="R152" s="3">
        <f t="shared" si="169"/>
        <v>99.129099337102076</v>
      </c>
      <c r="S152" s="3">
        <f t="shared" si="169"/>
        <v>99.586097657519019</v>
      </c>
      <c r="T152" s="3">
        <f t="shared" si="169"/>
        <v>100</v>
      </c>
      <c r="U152" s="3">
        <f t="shared" si="157"/>
        <v>100.74560117302052</v>
      </c>
      <c r="V152" s="3">
        <f t="shared" si="157"/>
        <v>105.22754905408951</v>
      </c>
      <c r="W152" s="3">
        <f t="shared" si="157"/>
        <v>105.15699193125234</v>
      </c>
      <c r="X152" s="3">
        <f t="shared" si="157"/>
        <v>108.48403053539613</v>
      </c>
      <c r="Y152" s="7">
        <f t="shared" si="157"/>
        <v>108.99502703721392</v>
      </c>
      <c r="Z152" s="7">
        <f t="shared" ref="Z152" si="170">IFERROR(Z31/Z71*100,"")</f>
        <v>107.98276590592191</v>
      </c>
      <c r="AA152" s="7">
        <f t="shared" ref="AA152" si="171">IFERROR(AA31/AA71*100,"")</f>
        <v>105.3320541431967</v>
      </c>
      <c r="AB152" s="179">
        <f t="shared" ref="AB152:AC152" si="172">IFERROR(AB31/AB71*100,"")</f>
        <v>106.31499556771004</v>
      </c>
      <c r="AC152" s="179">
        <f t="shared" si="172"/>
        <v>108.15185511853771</v>
      </c>
    </row>
    <row r="153" spans="2:29" ht="15" customHeight="1" x14ac:dyDescent="0.45">
      <c r="B153" s="44" t="s">
        <v>77</v>
      </c>
      <c r="C153" s="1" t="s">
        <v>78</v>
      </c>
      <c r="D153" s="3">
        <f t="shared" ref="D153:T153" si="173">IFERROR(D32/D72*100,"")</f>
        <v>88.476452626954512</v>
      </c>
      <c r="E153" s="3">
        <f t="shared" si="173"/>
        <v>88.813602755755227</v>
      </c>
      <c r="F153" s="3">
        <f t="shared" si="173"/>
        <v>89.133254947443135</v>
      </c>
      <c r="G153" s="3">
        <f t="shared" si="173"/>
        <v>90.673735452911089</v>
      </c>
      <c r="H153" s="3">
        <f t="shared" si="173"/>
        <v>90.668104705323159</v>
      </c>
      <c r="I153" s="3">
        <f t="shared" si="173"/>
        <v>90.619158084922091</v>
      </c>
      <c r="J153" s="3">
        <f t="shared" si="173"/>
        <v>90.456803588490573</v>
      </c>
      <c r="K153" s="3">
        <f t="shared" si="173"/>
        <v>92.811106445082686</v>
      </c>
      <c r="L153" s="3">
        <f t="shared" si="173"/>
        <v>93.117956588210333</v>
      </c>
      <c r="M153" s="3">
        <f t="shared" si="173"/>
        <v>93.801482496783223</v>
      </c>
      <c r="N153" s="3">
        <f t="shared" si="173"/>
        <v>103.02031323834279</v>
      </c>
      <c r="O153" s="3">
        <f t="shared" si="173"/>
        <v>100.7189023101124</v>
      </c>
      <c r="P153" s="3">
        <f t="shared" si="173"/>
        <v>100.89600016007635</v>
      </c>
      <c r="Q153" s="3">
        <f t="shared" si="173"/>
        <v>100.87113621027683</v>
      </c>
      <c r="R153" s="3">
        <f t="shared" si="173"/>
        <v>100.67017098682172</v>
      </c>
      <c r="S153" s="3">
        <f t="shared" si="173"/>
        <v>99.963533735783471</v>
      </c>
      <c r="T153" s="3">
        <f t="shared" si="173"/>
        <v>100</v>
      </c>
      <c r="U153" s="3">
        <f t="shared" si="157"/>
        <v>100.00410682578602</v>
      </c>
      <c r="V153" s="3">
        <f t="shared" si="157"/>
        <v>100.01034590411398</v>
      </c>
      <c r="W153" s="3">
        <f t="shared" si="157"/>
        <v>99.98013753232911</v>
      </c>
      <c r="X153" s="3">
        <f t="shared" si="157"/>
        <v>103.88405443270359</v>
      </c>
      <c r="Y153" s="7">
        <f t="shared" si="157"/>
        <v>103.92658349619315</v>
      </c>
      <c r="Z153" s="7">
        <f t="shared" ref="Z153" si="174">IFERROR(Z32/Z72*100,"")</f>
        <v>104.53831107145407</v>
      </c>
      <c r="AA153" s="7">
        <f t="shared" ref="AA153" si="175">IFERROR(AA32/AA72*100,"")</f>
        <v>103.41103607612878</v>
      </c>
      <c r="AB153" s="179">
        <f t="shared" ref="AB153:AC153" si="176">IFERROR(AB32/AB72*100,"")</f>
        <v>102.62827857302777</v>
      </c>
      <c r="AC153" s="179">
        <f t="shared" si="176"/>
        <v>103.46588866525973</v>
      </c>
    </row>
    <row r="154" spans="2:29" ht="15" customHeight="1" x14ac:dyDescent="0.45">
      <c r="B154" s="44" t="s">
        <v>79</v>
      </c>
      <c r="C154" s="1" t="s">
        <v>235</v>
      </c>
      <c r="D154" s="3">
        <f t="shared" ref="D154:T154" si="177">IFERROR(D33/D73*100,"")</f>
        <v>47.296295193794876</v>
      </c>
      <c r="E154" s="3">
        <f t="shared" si="177"/>
        <v>54.832170476915977</v>
      </c>
      <c r="F154" s="3">
        <f t="shared" si="177"/>
        <v>58.211984038841372</v>
      </c>
      <c r="G154" s="3">
        <f t="shared" si="177"/>
        <v>59.019063333969449</v>
      </c>
      <c r="H154" s="3">
        <f t="shared" si="177"/>
        <v>62.432014066470209</v>
      </c>
      <c r="I154" s="3">
        <f t="shared" si="177"/>
        <v>83.783210055144281</v>
      </c>
      <c r="J154" s="3">
        <f t="shared" si="177"/>
        <v>79.132879152719738</v>
      </c>
      <c r="K154" s="3">
        <f t="shared" si="177"/>
        <v>89.665188709799054</v>
      </c>
      <c r="L154" s="3">
        <f t="shared" si="177"/>
        <v>89.583719741369151</v>
      </c>
      <c r="M154" s="3">
        <f t="shared" si="177"/>
        <v>89.531383739352478</v>
      </c>
      <c r="N154" s="3">
        <f t="shared" si="177"/>
        <v>93.177723123050228</v>
      </c>
      <c r="O154" s="3">
        <f t="shared" si="177"/>
        <v>100.68718241601408</v>
      </c>
      <c r="P154" s="3">
        <f t="shared" si="177"/>
        <v>96.349730476374518</v>
      </c>
      <c r="Q154" s="3">
        <f t="shared" si="177"/>
        <v>94.395674542791525</v>
      </c>
      <c r="R154" s="3">
        <f t="shared" si="177"/>
        <v>94.44611846032069</v>
      </c>
      <c r="S154" s="3">
        <f t="shared" si="177"/>
        <v>95.424569223770902</v>
      </c>
      <c r="T154" s="3">
        <f t="shared" si="177"/>
        <v>100</v>
      </c>
      <c r="U154" s="3">
        <f t="shared" si="157"/>
        <v>102.88276546887607</v>
      </c>
      <c r="V154" s="3">
        <f t="shared" si="157"/>
        <v>106.75498722188685</v>
      </c>
      <c r="W154" s="3">
        <f t="shared" si="157"/>
        <v>103.63172524599918</v>
      </c>
      <c r="X154" s="3">
        <f t="shared" si="157"/>
        <v>104.12189010966641</v>
      </c>
      <c r="Y154" s="7">
        <f t="shared" si="157"/>
        <v>111.66820870980878</v>
      </c>
      <c r="Z154" s="7">
        <f t="shared" ref="Z154" si="178">IFERROR(Z33/Z73*100,"")</f>
        <v>110.31540085099438</v>
      </c>
      <c r="AA154" s="7">
        <f t="shared" ref="AA154" si="179">IFERROR(AA33/AA73*100,"")</f>
        <v>107.77322953690609</v>
      </c>
      <c r="AB154" s="179">
        <f t="shared" ref="AB154:AC154" si="180">IFERROR(AB33/AB73*100,"")</f>
        <v>103.52333561878713</v>
      </c>
      <c r="AC154" s="179">
        <f t="shared" si="180"/>
        <v>99.14948181357363</v>
      </c>
    </row>
    <row r="155" spans="2:29" ht="15" customHeight="1" x14ac:dyDescent="0.45">
      <c r="B155" s="44" t="s">
        <v>80</v>
      </c>
      <c r="C155" s="1" t="s">
        <v>236</v>
      </c>
      <c r="D155" s="3">
        <f t="shared" ref="D155:T155" si="181">IFERROR(D34/D74*100,"")</f>
        <v>77.860748585136577</v>
      </c>
      <c r="E155" s="3">
        <f t="shared" si="181"/>
        <v>78.736852414842915</v>
      </c>
      <c r="F155" s="3">
        <f t="shared" si="181"/>
        <v>78.587240196304649</v>
      </c>
      <c r="G155" s="3">
        <f t="shared" si="181"/>
        <v>79.114294124034686</v>
      </c>
      <c r="H155" s="3">
        <f t="shared" si="181"/>
        <v>80.000888896700118</v>
      </c>
      <c r="I155" s="3">
        <f t="shared" si="181"/>
        <v>79.846890688640897</v>
      </c>
      <c r="J155" s="3">
        <f t="shared" si="181"/>
        <v>78.990131247433411</v>
      </c>
      <c r="K155" s="3">
        <f t="shared" si="181"/>
        <v>80.164960429768385</v>
      </c>
      <c r="L155" s="3">
        <f t="shared" si="181"/>
        <v>86.884487716704299</v>
      </c>
      <c r="M155" s="3">
        <f t="shared" si="181"/>
        <v>89.136292499673516</v>
      </c>
      <c r="N155" s="3">
        <f t="shared" si="181"/>
        <v>90.743035820056434</v>
      </c>
      <c r="O155" s="3">
        <f t="shared" si="181"/>
        <v>93.429100568067597</v>
      </c>
      <c r="P155" s="3">
        <f t="shared" si="181"/>
        <v>96.381786004490806</v>
      </c>
      <c r="Q155" s="3">
        <f t="shared" si="181"/>
        <v>100.95342540237759</v>
      </c>
      <c r="R155" s="3">
        <f t="shared" si="181"/>
        <v>101.58367564901509</v>
      </c>
      <c r="S155" s="3">
        <f t="shared" si="181"/>
        <v>104.57222227903027</v>
      </c>
      <c r="T155" s="3">
        <f t="shared" si="181"/>
        <v>100</v>
      </c>
      <c r="U155" s="3">
        <f t="shared" si="157"/>
        <v>102.00181158184654</v>
      </c>
      <c r="V155" s="3">
        <f t="shared" si="157"/>
        <v>104.69045634540748</v>
      </c>
      <c r="W155" s="3">
        <f t="shared" si="157"/>
        <v>108.02869751457642</v>
      </c>
      <c r="X155" s="3">
        <f t="shared" si="157"/>
        <v>114.24842786527081</v>
      </c>
      <c r="Y155" s="7">
        <f t="shared" si="157"/>
        <v>133.0433980462617</v>
      </c>
      <c r="Z155" s="7">
        <f t="shared" ref="Z155" si="182">IFERROR(Z34/Z74*100,"")</f>
        <v>122.91848372555252</v>
      </c>
      <c r="AA155" s="7">
        <f t="shared" ref="AA155" si="183">IFERROR(AA34/AA74*100,"")</f>
        <v>126.8364266224991</v>
      </c>
      <c r="AB155" s="179">
        <f t="shared" ref="AB155:AC155" si="184">IFERROR(AB34/AB74*100,"")</f>
        <v>128.64240282054664</v>
      </c>
      <c r="AC155" s="179">
        <f t="shared" si="184"/>
        <v>126.27487524010841</v>
      </c>
    </row>
    <row r="156" spans="2:29" ht="15" customHeight="1" x14ac:dyDescent="0.45">
      <c r="B156" s="57" t="s">
        <v>237</v>
      </c>
      <c r="C156" s="12" t="s">
        <v>238</v>
      </c>
      <c r="D156" s="11" t="str">
        <f t="shared" ref="D156:T156" si="185">IFERROR(D35/D75*100,"")</f>
        <v/>
      </c>
      <c r="E156" s="11" t="str">
        <f t="shared" si="185"/>
        <v/>
      </c>
      <c r="F156" s="11" t="str">
        <f t="shared" si="185"/>
        <v/>
      </c>
      <c r="G156" s="11" t="str">
        <f t="shared" si="185"/>
        <v/>
      </c>
      <c r="H156" s="11" t="str">
        <f t="shared" si="185"/>
        <v/>
      </c>
      <c r="I156" s="11" t="str">
        <f t="shared" si="185"/>
        <v/>
      </c>
      <c r="J156" s="11" t="str">
        <f t="shared" si="185"/>
        <v/>
      </c>
      <c r="K156" s="11" t="str">
        <f t="shared" si="185"/>
        <v/>
      </c>
      <c r="L156" s="11" t="str">
        <f t="shared" si="185"/>
        <v/>
      </c>
      <c r="M156" s="11" t="str">
        <f t="shared" si="185"/>
        <v/>
      </c>
      <c r="N156" s="11" t="str">
        <f t="shared" si="185"/>
        <v/>
      </c>
      <c r="O156" s="11" t="str">
        <f t="shared" si="185"/>
        <v/>
      </c>
      <c r="P156" s="11" t="str">
        <f t="shared" si="185"/>
        <v/>
      </c>
      <c r="Q156" s="11" t="str">
        <f t="shared" si="185"/>
        <v/>
      </c>
      <c r="R156" s="11" t="str">
        <f t="shared" si="185"/>
        <v/>
      </c>
      <c r="S156" s="11" t="str">
        <f t="shared" si="185"/>
        <v/>
      </c>
      <c r="T156" s="11" t="str">
        <f t="shared" si="185"/>
        <v/>
      </c>
      <c r="U156" s="11" t="str">
        <f t="shared" si="157"/>
        <v/>
      </c>
      <c r="V156" s="11" t="str">
        <f t="shared" si="157"/>
        <v/>
      </c>
      <c r="W156" s="11" t="str">
        <f t="shared" si="157"/>
        <v/>
      </c>
      <c r="X156" s="11" t="str">
        <f t="shared" si="157"/>
        <v/>
      </c>
      <c r="Y156" s="15" t="str">
        <f t="shared" si="157"/>
        <v/>
      </c>
      <c r="Z156" s="15" t="str">
        <f t="shared" ref="Z156" si="186">IFERROR(Z35/Z75*100,"")</f>
        <v/>
      </c>
      <c r="AA156" s="15" t="str">
        <f t="shared" ref="AA156" si="187">IFERROR(AA35/AA75*100,"")</f>
        <v/>
      </c>
      <c r="AB156" s="194" t="str">
        <f t="shared" ref="AB156:AC156" si="188">IFERROR(AB35/AB75*100,"")</f>
        <v/>
      </c>
      <c r="AC156" s="194" t="str">
        <f t="shared" si="188"/>
        <v/>
      </c>
    </row>
    <row r="157" spans="2:29" ht="15" customHeight="1" x14ac:dyDescent="0.45">
      <c r="B157" s="57" t="s">
        <v>239</v>
      </c>
      <c r="C157" s="12" t="s">
        <v>240</v>
      </c>
      <c r="D157" s="11" t="str">
        <f t="shared" ref="D157:T157" si="189">IFERROR(D36/D76*100,"")</f>
        <v/>
      </c>
      <c r="E157" s="11" t="str">
        <f t="shared" si="189"/>
        <v/>
      </c>
      <c r="F157" s="11" t="str">
        <f t="shared" si="189"/>
        <v/>
      </c>
      <c r="G157" s="11" t="str">
        <f t="shared" si="189"/>
        <v/>
      </c>
      <c r="H157" s="11" t="str">
        <f t="shared" si="189"/>
        <v/>
      </c>
      <c r="I157" s="11" t="str">
        <f t="shared" si="189"/>
        <v/>
      </c>
      <c r="J157" s="11" t="str">
        <f t="shared" si="189"/>
        <v/>
      </c>
      <c r="K157" s="11" t="str">
        <f t="shared" si="189"/>
        <v/>
      </c>
      <c r="L157" s="11" t="str">
        <f t="shared" si="189"/>
        <v/>
      </c>
      <c r="M157" s="11" t="str">
        <f t="shared" si="189"/>
        <v/>
      </c>
      <c r="N157" s="11" t="str">
        <f t="shared" si="189"/>
        <v/>
      </c>
      <c r="O157" s="11" t="str">
        <f t="shared" si="189"/>
        <v/>
      </c>
      <c r="P157" s="11" t="str">
        <f t="shared" si="189"/>
        <v/>
      </c>
      <c r="Q157" s="11" t="str">
        <f t="shared" si="189"/>
        <v/>
      </c>
      <c r="R157" s="11" t="str">
        <f t="shared" si="189"/>
        <v/>
      </c>
      <c r="S157" s="11" t="str">
        <f t="shared" si="189"/>
        <v/>
      </c>
      <c r="T157" s="11" t="str">
        <f t="shared" si="189"/>
        <v/>
      </c>
      <c r="U157" s="11" t="str">
        <f t="shared" si="157"/>
        <v/>
      </c>
      <c r="V157" s="11" t="str">
        <f t="shared" si="157"/>
        <v/>
      </c>
      <c r="W157" s="11" t="str">
        <f t="shared" si="157"/>
        <v/>
      </c>
      <c r="X157" s="11" t="str">
        <f t="shared" si="157"/>
        <v/>
      </c>
      <c r="Y157" s="15" t="str">
        <f t="shared" si="157"/>
        <v/>
      </c>
      <c r="Z157" s="15" t="str">
        <f t="shared" ref="Z157" si="190">IFERROR(Z36/Z76*100,"")</f>
        <v/>
      </c>
      <c r="AA157" s="15" t="str">
        <f t="shared" ref="AA157" si="191">IFERROR(AA36/AA76*100,"")</f>
        <v/>
      </c>
      <c r="AB157" s="194" t="str">
        <f t="shared" ref="AB157:AC157" si="192">IFERROR(AB36/AB76*100,"")</f>
        <v/>
      </c>
      <c r="AC157" s="194" t="str">
        <f t="shared" si="192"/>
        <v/>
      </c>
    </row>
    <row r="158" spans="2:29" ht="15" customHeight="1" x14ac:dyDescent="0.45">
      <c r="B158" s="57" t="s">
        <v>241</v>
      </c>
      <c r="C158" s="12" t="s">
        <v>242</v>
      </c>
      <c r="D158" s="11" t="str">
        <f t="shared" ref="D158:T158" si="193">IFERROR(D37/D77*100,"")</f>
        <v/>
      </c>
      <c r="E158" s="11" t="str">
        <f t="shared" si="193"/>
        <v/>
      </c>
      <c r="F158" s="11" t="str">
        <f t="shared" si="193"/>
        <v/>
      </c>
      <c r="G158" s="11" t="str">
        <f t="shared" si="193"/>
        <v/>
      </c>
      <c r="H158" s="11" t="str">
        <f t="shared" si="193"/>
        <v/>
      </c>
      <c r="I158" s="11" t="str">
        <f t="shared" si="193"/>
        <v/>
      </c>
      <c r="J158" s="11" t="str">
        <f t="shared" si="193"/>
        <v/>
      </c>
      <c r="K158" s="11" t="str">
        <f t="shared" si="193"/>
        <v/>
      </c>
      <c r="L158" s="11" t="str">
        <f t="shared" si="193"/>
        <v/>
      </c>
      <c r="M158" s="11" t="str">
        <f t="shared" si="193"/>
        <v/>
      </c>
      <c r="N158" s="11" t="str">
        <f t="shared" si="193"/>
        <v/>
      </c>
      <c r="O158" s="11" t="str">
        <f t="shared" si="193"/>
        <v/>
      </c>
      <c r="P158" s="11" t="str">
        <f t="shared" si="193"/>
        <v/>
      </c>
      <c r="Q158" s="11" t="str">
        <f t="shared" si="193"/>
        <v/>
      </c>
      <c r="R158" s="11" t="str">
        <f t="shared" si="193"/>
        <v/>
      </c>
      <c r="S158" s="11" t="str">
        <f t="shared" si="193"/>
        <v/>
      </c>
      <c r="T158" s="11" t="str">
        <f t="shared" si="193"/>
        <v/>
      </c>
      <c r="U158" s="11" t="str">
        <f t="shared" si="157"/>
        <v/>
      </c>
      <c r="V158" s="11" t="str">
        <f t="shared" si="157"/>
        <v/>
      </c>
      <c r="W158" s="11" t="str">
        <f t="shared" si="157"/>
        <v/>
      </c>
      <c r="X158" s="11" t="str">
        <f t="shared" si="157"/>
        <v/>
      </c>
      <c r="Y158" s="15" t="str">
        <f t="shared" si="157"/>
        <v/>
      </c>
      <c r="Z158" s="15" t="str">
        <f t="shared" ref="Z158" si="194">IFERROR(Z37/Z77*100,"")</f>
        <v/>
      </c>
      <c r="AA158" s="15" t="str">
        <f t="shared" ref="AA158" si="195">IFERROR(AA37/AA77*100,"")</f>
        <v/>
      </c>
      <c r="AB158" s="194" t="str">
        <f t="shared" ref="AB158:AC158" si="196">IFERROR(AB37/AB77*100,"")</f>
        <v/>
      </c>
      <c r="AC158" s="194" t="str">
        <f t="shared" si="196"/>
        <v/>
      </c>
    </row>
    <row r="159" spans="2:29" ht="15" customHeight="1" x14ac:dyDescent="0.45">
      <c r="B159" s="44" t="s">
        <v>82</v>
      </c>
      <c r="C159" s="4" t="s">
        <v>83</v>
      </c>
      <c r="D159" s="6">
        <f t="shared" ref="D159:T159" si="197">IFERROR(D38/D78*100,"")</f>
        <v>70.959523133967394</v>
      </c>
      <c r="E159" s="6">
        <f t="shared" si="197"/>
        <v>70.899049998035039</v>
      </c>
      <c r="F159" s="6">
        <f t="shared" si="197"/>
        <v>73.025257470218918</v>
      </c>
      <c r="G159" s="6">
        <f t="shared" si="197"/>
        <v>74.883461215974577</v>
      </c>
      <c r="H159" s="6">
        <f t="shared" si="197"/>
        <v>75.909853452211067</v>
      </c>
      <c r="I159" s="6">
        <f t="shared" si="197"/>
        <v>75.756983765846797</v>
      </c>
      <c r="J159" s="6">
        <f t="shared" si="197"/>
        <v>77.537763398010668</v>
      </c>
      <c r="K159" s="6">
        <f t="shared" si="197"/>
        <v>77.919762637452834</v>
      </c>
      <c r="L159" s="6">
        <f t="shared" si="197"/>
        <v>79.729966735313212</v>
      </c>
      <c r="M159" s="6">
        <f t="shared" si="197"/>
        <v>88.071840168585069</v>
      </c>
      <c r="N159" s="6">
        <f t="shared" si="197"/>
        <v>89.856794061211431</v>
      </c>
      <c r="O159" s="6">
        <f t="shared" si="197"/>
        <v>93.91468412049781</v>
      </c>
      <c r="P159" s="6">
        <f t="shared" si="197"/>
        <v>100.5193252928598</v>
      </c>
      <c r="Q159" s="6">
        <f t="shared" si="197"/>
        <v>106.23427914787615</v>
      </c>
      <c r="R159" s="6">
        <f t="shared" si="197"/>
        <v>102.46893402059779</v>
      </c>
      <c r="S159" s="6">
        <f t="shared" si="197"/>
        <v>101.9590484901038</v>
      </c>
      <c r="T159" s="6">
        <f t="shared" si="197"/>
        <v>100</v>
      </c>
      <c r="U159" s="6">
        <f t="shared" ref="U159:Y161" si="198">IFERROR(U38/U78*100,"")</f>
        <v>102.17167195096488</v>
      </c>
      <c r="V159" s="6">
        <f t="shared" si="198"/>
        <v>104.4130073797612</v>
      </c>
      <c r="W159" s="6">
        <f t="shared" si="198"/>
        <v>105.53837806865585</v>
      </c>
      <c r="X159" s="6">
        <f t="shared" si="198"/>
        <v>106.49738176589334</v>
      </c>
      <c r="Y159" s="8">
        <f t="shared" si="198"/>
        <v>115.06757175350113</v>
      </c>
      <c r="Z159" s="8">
        <f t="shared" ref="Z159" si="199">IFERROR(Z38/Z78*100,"")</f>
        <v>113.98764149929295</v>
      </c>
      <c r="AA159" s="8">
        <f t="shared" ref="AA159" si="200">IFERROR(AA38/AA78*100,"")</f>
        <v>122.38158099982593</v>
      </c>
      <c r="AB159" s="182">
        <f t="shared" ref="AB159:AC159" si="201">IFERROR(AB38/AB78*100,"")</f>
        <v>123.73173594845699</v>
      </c>
      <c r="AC159" s="182">
        <f t="shared" si="201"/>
        <v>135.2325135669935</v>
      </c>
    </row>
    <row r="160" spans="2:29" ht="15" customHeight="1" x14ac:dyDescent="0.45">
      <c r="B160" s="44" t="s">
        <v>84</v>
      </c>
      <c r="C160" s="1" t="s">
        <v>85</v>
      </c>
      <c r="D160" s="3">
        <f t="shared" ref="D160:T160" si="202">IFERROR(D39/D79*100,"")</f>
        <v>64.078265889151581</v>
      </c>
      <c r="E160" s="3">
        <f t="shared" si="202"/>
        <v>56.391327682051298</v>
      </c>
      <c r="F160" s="3">
        <f t="shared" si="202"/>
        <v>68.583599188252066</v>
      </c>
      <c r="G160" s="3">
        <f t="shared" si="202"/>
        <v>76.258364547584705</v>
      </c>
      <c r="H160" s="3">
        <f t="shared" si="202"/>
        <v>78.664081691249947</v>
      </c>
      <c r="I160" s="3">
        <f t="shared" si="202"/>
        <v>81.691401601724579</v>
      </c>
      <c r="J160" s="3">
        <f t="shared" si="202"/>
        <v>99.211399220011685</v>
      </c>
      <c r="K160" s="3">
        <f t="shared" si="202"/>
        <v>85.714001868155833</v>
      </c>
      <c r="L160" s="3">
        <f t="shared" si="202"/>
        <v>89.697193074540024</v>
      </c>
      <c r="M160" s="3">
        <f t="shared" si="202"/>
        <v>84.771911941819397</v>
      </c>
      <c r="N160" s="3">
        <f t="shared" si="202"/>
        <v>90.71090685868343</v>
      </c>
      <c r="O160" s="3">
        <f t="shared" si="202"/>
        <v>86.789658501368578</v>
      </c>
      <c r="P160" s="3">
        <f t="shared" si="202"/>
        <v>89.803353179985919</v>
      </c>
      <c r="Q160" s="3">
        <f t="shared" si="202"/>
        <v>96.301270819613094</v>
      </c>
      <c r="R160" s="3">
        <f t="shared" si="202"/>
        <v>107.39545564440314</v>
      </c>
      <c r="S160" s="3">
        <f t="shared" si="202"/>
        <v>105.39475401224914</v>
      </c>
      <c r="T160" s="3">
        <f t="shared" si="202"/>
        <v>100</v>
      </c>
      <c r="U160" s="3">
        <f t="shared" si="198"/>
        <v>106.86641240932016</v>
      </c>
      <c r="V160" s="3">
        <f t="shared" si="198"/>
        <v>101.65030955142365</v>
      </c>
      <c r="W160" s="3">
        <f t="shared" si="198"/>
        <v>102.70633759370938</v>
      </c>
      <c r="X160" s="3">
        <f t="shared" si="198"/>
        <v>99.311406772418579</v>
      </c>
      <c r="Y160" s="7">
        <f t="shared" si="198"/>
        <v>89.876101652372981</v>
      </c>
      <c r="Z160" s="7">
        <f t="shared" ref="Z160" si="203">IFERROR(Z39/Z79*100,"")</f>
        <v>101.06643618836277</v>
      </c>
      <c r="AA160" s="7">
        <f t="shared" ref="AA160" si="204">IFERROR(AA39/AA79*100,"")</f>
        <v>78.158041310277198</v>
      </c>
      <c r="AB160" s="179">
        <f t="shared" ref="AB160:AC160" si="205">IFERROR(AB39/AB79*100,"")</f>
        <v>88.832978576269511</v>
      </c>
      <c r="AC160" s="179">
        <f t="shared" si="205"/>
        <v>101.12850024165532</v>
      </c>
    </row>
    <row r="161" spans="1:29" s="68" customFormat="1" ht="15" customHeight="1" thickBot="1" x14ac:dyDescent="0.45">
      <c r="B161" s="86" t="s">
        <v>86</v>
      </c>
      <c r="C161" s="100" t="s">
        <v>12</v>
      </c>
      <c r="D161" s="102">
        <f t="shared" ref="D161:T161" si="206">IFERROR(D40/D80*100,"")</f>
        <v>70.388092616909688</v>
      </c>
      <c r="E161" s="102">
        <f t="shared" si="206"/>
        <v>69.811069907973291</v>
      </c>
      <c r="F161" s="102">
        <f t="shared" si="206"/>
        <v>72.576672383277014</v>
      </c>
      <c r="G161" s="102">
        <f t="shared" si="206"/>
        <v>74.795331166525685</v>
      </c>
      <c r="H161" s="102">
        <f t="shared" si="206"/>
        <v>75.90583899843638</v>
      </c>
      <c r="I161" s="102">
        <f t="shared" si="206"/>
        <v>75.974646570973476</v>
      </c>
      <c r="J161" s="102">
        <f t="shared" si="206"/>
        <v>78.815631411815062</v>
      </c>
      <c r="K161" s="102">
        <f t="shared" si="206"/>
        <v>78.293220265088522</v>
      </c>
      <c r="L161" s="102">
        <f t="shared" si="206"/>
        <v>80.244560703526503</v>
      </c>
      <c r="M161" s="102">
        <f t="shared" si="206"/>
        <v>87.594802324015063</v>
      </c>
      <c r="N161" s="102">
        <f t="shared" si="206"/>
        <v>89.701899561092915</v>
      </c>
      <c r="O161" s="102">
        <f t="shared" si="206"/>
        <v>93.092289355407587</v>
      </c>
      <c r="P161" s="102">
        <f t="shared" si="206"/>
        <v>99.364852287646556</v>
      </c>
      <c r="Q161" s="102">
        <f t="shared" si="206"/>
        <v>105.15186077725018</v>
      </c>
      <c r="R161" s="102">
        <f t="shared" si="206"/>
        <v>102.91299766499691</v>
      </c>
      <c r="S161" s="102">
        <f t="shared" si="206"/>
        <v>102.27453888254823</v>
      </c>
      <c r="T161" s="102">
        <f t="shared" si="206"/>
        <v>100</v>
      </c>
      <c r="U161" s="102">
        <f t="shared" si="198"/>
        <v>102.60429919226559</v>
      </c>
      <c r="V161" s="102">
        <f t="shared" si="198"/>
        <v>104.0574810910646</v>
      </c>
      <c r="W161" s="102">
        <f t="shared" si="198"/>
        <v>105.17502398460066</v>
      </c>
      <c r="X161" s="102">
        <f t="shared" si="198"/>
        <v>105.71435411107912</v>
      </c>
      <c r="Y161" s="102">
        <f t="shared" si="198"/>
        <v>112.54941692657606</v>
      </c>
      <c r="Z161" s="102">
        <f t="shared" ref="Z161" si="207">IFERROR(Z40/Z80*100,"")</f>
        <v>112.67644369137577</v>
      </c>
      <c r="AA161" s="102">
        <f t="shared" ref="AA161" si="208">IFERROR(AA40/AA80*100,"")</f>
        <v>117.90321972744286</v>
      </c>
      <c r="AB161" s="173">
        <f t="shared" ref="AB161:AC161" si="209">IFERROR(AB40/AB80*100,"")</f>
        <v>120.22176449901505</v>
      </c>
      <c r="AC161" s="173">
        <f t="shared" si="209"/>
        <v>131.84941932497344</v>
      </c>
    </row>
    <row r="162" spans="1:29" ht="15" customHeight="1" thickTop="1" x14ac:dyDescent="0.5"/>
    <row r="163" spans="1:29" ht="15" customHeight="1" x14ac:dyDescent="0.45">
      <c r="C163" s="32"/>
      <c r="D163" s="33" t="str">
        <f>IFERROR(#REF!/D82*100,"")</f>
        <v/>
      </c>
      <c r="E163" s="33" t="str">
        <f>IFERROR(#REF!/E82*100,"")</f>
        <v/>
      </c>
      <c r="F163" s="33" t="str">
        <f>IFERROR(#REF!/F82*100,"")</f>
        <v/>
      </c>
      <c r="G163" s="33" t="str">
        <f>IFERROR(#REF!/G82*100,"")</f>
        <v/>
      </c>
      <c r="H163" s="33" t="str">
        <f>IFERROR(#REF!/H82*100,"")</f>
        <v/>
      </c>
      <c r="I163" s="33" t="str">
        <f>IFERROR(#REF!/I82*100,"")</f>
        <v/>
      </c>
      <c r="J163" s="33" t="str">
        <f>IFERROR(#REF!/J82*100,"")</f>
        <v/>
      </c>
      <c r="K163" s="33" t="str">
        <f>IFERROR(#REF!/K82*100,"")</f>
        <v/>
      </c>
      <c r="L163" s="33" t="str">
        <f>IFERROR(#REF!/L82*100,"")</f>
        <v/>
      </c>
      <c r="M163" s="33" t="str">
        <f>IFERROR(#REF!/M82*100,"")</f>
        <v/>
      </c>
      <c r="N163" s="33" t="str">
        <f>IFERROR(#REF!/N82*100,"")</f>
        <v/>
      </c>
      <c r="O163" s="33" t="str">
        <f>IFERROR(#REF!/O82*100,"")</f>
        <v/>
      </c>
      <c r="P163" s="33" t="str">
        <f>IFERROR(#REF!/P82*100,"")</f>
        <v/>
      </c>
      <c r="Q163" s="33" t="str">
        <f>IFERROR(#REF!/Q82*100,"")</f>
        <v/>
      </c>
      <c r="R163" s="33" t="str">
        <f>IFERROR(#REF!/R82*100,"")</f>
        <v/>
      </c>
      <c r="S163" s="33" t="str">
        <f>IFERROR(#REF!/S82*100,"")</f>
        <v/>
      </c>
      <c r="T163" s="33" t="str">
        <f>IFERROR(#REF!/T82*100,"")</f>
        <v/>
      </c>
      <c r="U163" s="33" t="str">
        <f>IFERROR(#REF!/U82*100,"")</f>
        <v/>
      </c>
      <c r="V163" s="33" t="str">
        <f>IFERROR(#REF!/V82*100,"")</f>
        <v/>
      </c>
      <c r="W163" s="33" t="str">
        <f>IFERROR(#REF!/W82*100,"")</f>
        <v/>
      </c>
      <c r="X163" s="33" t="str">
        <f>IFERROR(#REF!/X82*100,"")</f>
        <v/>
      </c>
      <c r="Y163" s="34" t="str">
        <f>IFERROR(#REF!/Y82*100,"")</f>
        <v/>
      </c>
      <c r="Z163" s="34" t="str">
        <f>IFERROR(#REF!/Z82*100,"")</f>
        <v/>
      </c>
      <c r="AA163" s="34" t="str">
        <f>IFERROR(#REF!/AA82*100,"")</f>
        <v/>
      </c>
      <c r="AB163" s="195" t="str">
        <f>IFERROR(#REF!/AB82*100,"")</f>
        <v/>
      </c>
      <c r="AC163" s="195" t="str">
        <f>IFERROR(#REF!/AC82*100,"")</f>
        <v/>
      </c>
    </row>
    <row r="164" spans="1:29" ht="15" customHeight="1" x14ac:dyDescent="0.5">
      <c r="B164" s="64"/>
      <c r="C164" s="62" t="s">
        <v>341</v>
      </c>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169"/>
      <c r="AC164" s="169"/>
    </row>
    <row r="165" spans="1:29" ht="15" customHeight="1" x14ac:dyDescent="0.5">
      <c r="B165" s="64"/>
      <c r="C165" s="62" t="s">
        <v>342</v>
      </c>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169"/>
      <c r="AC165" s="169"/>
    </row>
    <row r="166" spans="1:29" ht="15" customHeight="1" thickBot="1" x14ac:dyDescent="0.55000000000000004">
      <c r="B166" s="94"/>
      <c r="C166" s="95" t="s">
        <v>445</v>
      </c>
      <c r="D166" s="107">
        <v>1999</v>
      </c>
      <c r="E166" s="107">
        <f t="shared" ref="E166:AC166" si="210">+D166+1</f>
        <v>2000</v>
      </c>
      <c r="F166" s="107">
        <f t="shared" si="210"/>
        <v>2001</v>
      </c>
      <c r="G166" s="107">
        <f t="shared" si="210"/>
        <v>2002</v>
      </c>
      <c r="H166" s="107">
        <f t="shared" si="210"/>
        <v>2003</v>
      </c>
      <c r="I166" s="107">
        <f t="shared" si="210"/>
        <v>2004</v>
      </c>
      <c r="J166" s="107">
        <f t="shared" si="210"/>
        <v>2005</v>
      </c>
      <c r="K166" s="107">
        <f t="shared" si="210"/>
        <v>2006</v>
      </c>
      <c r="L166" s="107">
        <f t="shared" si="210"/>
        <v>2007</v>
      </c>
      <c r="M166" s="107">
        <f t="shared" si="210"/>
        <v>2008</v>
      </c>
      <c r="N166" s="107">
        <f t="shared" si="210"/>
        <v>2009</v>
      </c>
      <c r="O166" s="107">
        <f t="shared" si="210"/>
        <v>2010</v>
      </c>
      <c r="P166" s="107">
        <f t="shared" si="210"/>
        <v>2011</v>
      </c>
      <c r="Q166" s="107">
        <f t="shared" si="210"/>
        <v>2012</v>
      </c>
      <c r="R166" s="107">
        <f t="shared" si="210"/>
        <v>2013</v>
      </c>
      <c r="S166" s="107">
        <f t="shared" si="210"/>
        <v>2014</v>
      </c>
      <c r="T166" s="107">
        <f t="shared" si="210"/>
        <v>2015</v>
      </c>
      <c r="U166" s="107">
        <f t="shared" si="210"/>
        <v>2016</v>
      </c>
      <c r="V166" s="107">
        <f t="shared" si="210"/>
        <v>2017</v>
      </c>
      <c r="W166" s="107">
        <f t="shared" si="210"/>
        <v>2018</v>
      </c>
      <c r="X166" s="107">
        <f t="shared" si="210"/>
        <v>2019</v>
      </c>
      <c r="Y166" s="107">
        <f t="shared" si="210"/>
        <v>2020</v>
      </c>
      <c r="Z166" s="107">
        <f t="shared" si="210"/>
        <v>2021</v>
      </c>
      <c r="AA166" s="107">
        <f t="shared" si="210"/>
        <v>2022</v>
      </c>
      <c r="AB166" s="192">
        <f t="shared" si="210"/>
        <v>2023</v>
      </c>
      <c r="AC166" s="192">
        <f t="shared" si="210"/>
        <v>2024</v>
      </c>
    </row>
    <row r="167" spans="1:29" ht="15" customHeight="1" thickTop="1" x14ac:dyDescent="0.5">
      <c r="A167" s="68"/>
      <c r="B167" s="96" t="s">
        <v>0</v>
      </c>
      <c r="C167" s="67" t="s">
        <v>1</v>
      </c>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169"/>
      <c r="AC167" s="169"/>
    </row>
    <row r="168" spans="1:29" ht="15" customHeight="1" x14ac:dyDescent="0.45">
      <c r="B168" s="44" t="s">
        <v>47</v>
      </c>
      <c r="C168" s="4" t="s">
        <v>48</v>
      </c>
      <c r="D168" s="6" t="str">
        <f>IFERROR((D128/#REF!-1)*100,"")</f>
        <v/>
      </c>
      <c r="E168" s="6">
        <f t="shared" ref="E168:AC168" si="211">IFERROR((E128/D128-1)*100,"")</f>
        <v>-2.5667570130903372</v>
      </c>
      <c r="F168" s="6">
        <f t="shared" si="211"/>
        <v>10.759160970654523</v>
      </c>
      <c r="G168" s="6">
        <f t="shared" si="211"/>
        <v>6.2956769967350112</v>
      </c>
      <c r="H168" s="6">
        <f t="shared" si="211"/>
        <v>-1.4341334420325813</v>
      </c>
      <c r="I168" s="6">
        <f t="shared" si="211"/>
        <v>-0.67984753063149439</v>
      </c>
      <c r="J168" s="6">
        <f t="shared" si="211"/>
        <v>15.021123719987362</v>
      </c>
      <c r="K168" s="6">
        <f t="shared" si="211"/>
        <v>-2.1415139447412357</v>
      </c>
      <c r="L168" s="6">
        <f t="shared" si="211"/>
        <v>-2.6223980968126726</v>
      </c>
      <c r="M168" s="6">
        <f t="shared" si="211"/>
        <v>24.377064801587167</v>
      </c>
      <c r="N168" s="6">
        <f t="shared" si="211"/>
        <v>-0.10745254084342237</v>
      </c>
      <c r="O168" s="6">
        <f t="shared" si="211"/>
        <v>2.2086195581013213</v>
      </c>
      <c r="P168" s="6">
        <f t="shared" si="211"/>
        <v>11.133289390899147</v>
      </c>
      <c r="Q168" s="6">
        <f t="shared" si="211"/>
        <v>7.0189486359992337</v>
      </c>
      <c r="R168" s="6">
        <f t="shared" si="211"/>
        <v>-2.9834985056434782</v>
      </c>
      <c r="S168" s="6">
        <f t="shared" si="211"/>
        <v>-0.4719472110993328</v>
      </c>
      <c r="T168" s="6">
        <f t="shared" si="211"/>
        <v>0.29577387820751699</v>
      </c>
      <c r="U168" s="6">
        <f t="shared" si="211"/>
        <v>7.7326069369254569E-2</v>
      </c>
      <c r="V168" s="6">
        <f t="shared" si="211"/>
        <v>2.3180473597184337</v>
      </c>
      <c r="W168" s="6">
        <f t="shared" si="211"/>
        <v>1.2399511405277952</v>
      </c>
      <c r="X168" s="6">
        <f t="shared" si="211"/>
        <v>-7.1374394109228074</v>
      </c>
      <c r="Y168" s="8">
        <f t="shared" si="211"/>
        <v>5.6799672972280835</v>
      </c>
      <c r="Z168" s="8">
        <f t="shared" si="211"/>
        <v>11.830830458002195</v>
      </c>
      <c r="AA168" s="8">
        <f t="shared" si="211"/>
        <v>15.923483685643202</v>
      </c>
      <c r="AB168" s="182">
        <f t="shared" si="211"/>
        <v>-4.8022414242977485</v>
      </c>
      <c r="AC168" s="182">
        <f t="shared" si="211"/>
        <v>14.413820076389827</v>
      </c>
    </row>
    <row r="169" spans="1:29" ht="15" customHeight="1" x14ac:dyDescent="0.45">
      <c r="B169" s="44" t="s">
        <v>49</v>
      </c>
      <c r="C169" s="1" t="s">
        <v>50</v>
      </c>
      <c r="D169" s="3" t="str">
        <f>IFERROR((D129/#REF!-1)*100,"")</f>
        <v/>
      </c>
      <c r="E169" s="3">
        <f t="shared" ref="E169:AC169" si="212">IFERROR((E129/D129-1)*100,"")</f>
        <v>-10.501472144821422</v>
      </c>
      <c r="F169" s="3">
        <f t="shared" si="212"/>
        <v>15.846371928429726</v>
      </c>
      <c r="G169" s="3">
        <f t="shared" si="212"/>
        <v>4.921486856649504</v>
      </c>
      <c r="H169" s="3">
        <f t="shared" si="212"/>
        <v>-0.63717287956397417</v>
      </c>
      <c r="I169" s="3">
        <f t="shared" si="212"/>
        <v>-0.30948983066529934</v>
      </c>
      <c r="J169" s="3">
        <f t="shared" si="212"/>
        <v>20.526626434594462</v>
      </c>
      <c r="K169" s="3">
        <f t="shared" si="212"/>
        <v>-6.5664371155291672</v>
      </c>
      <c r="L169" s="3">
        <f t="shared" si="212"/>
        <v>-5.8739043673729281</v>
      </c>
      <c r="M169" s="3">
        <f t="shared" si="212"/>
        <v>25.846554019660672</v>
      </c>
      <c r="N169" s="3">
        <f t="shared" si="212"/>
        <v>-2.1361261355744898</v>
      </c>
      <c r="O169" s="3">
        <f t="shared" si="212"/>
        <v>-1.1854228561768543</v>
      </c>
      <c r="P169" s="3">
        <f t="shared" si="212"/>
        <v>14.627293744746449</v>
      </c>
      <c r="Q169" s="3">
        <f t="shared" si="212"/>
        <v>5.6759340840147443</v>
      </c>
      <c r="R169" s="3">
        <f t="shared" si="212"/>
        <v>-7.5560297405889987</v>
      </c>
      <c r="S169" s="3">
        <f t="shared" si="212"/>
        <v>-0.8190188935582432</v>
      </c>
      <c r="T169" s="3">
        <f t="shared" si="212"/>
        <v>1.4483655344841084</v>
      </c>
      <c r="U169" s="3">
        <f t="shared" si="212"/>
        <v>1.883025902295854</v>
      </c>
      <c r="V169" s="3">
        <f t="shared" si="212"/>
        <v>6.5945994765170601</v>
      </c>
      <c r="W169" s="3">
        <f t="shared" si="212"/>
        <v>1.7826508485655701</v>
      </c>
      <c r="X169" s="3">
        <f t="shared" si="212"/>
        <v>-10.047595316703905</v>
      </c>
      <c r="Y169" s="7">
        <f t="shared" si="212"/>
        <v>10.749782740464342</v>
      </c>
      <c r="Z169" s="7">
        <f t="shared" si="212"/>
        <v>18.946691987650645</v>
      </c>
      <c r="AA169" s="7">
        <f t="shared" si="212"/>
        <v>18.486144747491107</v>
      </c>
      <c r="AB169" s="179">
        <f t="shared" si="212"/>
        <v>-5.6712287703836299</v>
      </c>
      <c r="AC169" s="179">
        <f t="shared" si="212"/>
        <v>21.214401260806493</v>
      </c>
    </row>
    <row r="170" spans="1:29" ht="15" customHeight="1" x14ac:dyDescent="0.45">
      <c r="B170" s="57" t="s">
        <v>215</v>
      </c>
      <c r="C170" s="12" t="s">
        <v>216</v>
      </c>
      <c r="D170" s="11" t="str">
        <f>IFERROR((D130/#REF!-1)*100,"")</f>
        <v/>
      </c>
      <c r="E170" s="11">
        <f t="shared" ref="E170:AC170" si="213">IFERROR((E130/D130-1)*100,"")</f>
        <v>-10.593284822371585</v>
      </c>
      <c r="F170" s="11">
        <f t="shared" si="213"/>
        <v>15.259662129432371</v>
      </c>
      <c r="G170" s="11">
        <f t="shared" si="213"/>
        <v>4.7975583361245189</v>
      </c>
      <c r="H170" s="11">
        <f t="shared" si="213"/>
        <v>-1.2171819652077143</v>
      </c>
      <c r="I170" s="11">
        <f t="shared" si="213"/>
        <v>-1.0928666309931723</v>
      </c>
      <c r="J170" s="11">
        <f t="shared" si="213"/>
        <v>22.815767551910547</v>
      </c>
      <c r="K170" s="11">
        <f t="shared" si="213"/>
        <v>-6.7392617569125512</v>
      </c>
      <c r="L170" s="11">
        <f t="shared" si="213"/>
        <v>-5.3597173378728824</v>
      </c>
      <c r="M170" s="11">
        <f t="shared" si="213"/>
        <v>26.178455434036231</v>
      </c>
      <c r="N170" s="11">
        <f t="shared" si="213"/>
        <v>-3.2178350950860302</v>
      </c>
      <c r="O170" s="11">
        <f t="shared" si="213"/>
        <v>-1.473020994663643</v>
      </c>
      <c r="P170" s="11">
        <f t="shared" si="213"/>
        <v>15.843827105476338</v>
      </c>
      <c r="Q170" s="11">
        <f t="shared" si="213"/>
        <v>4.0723925798332505</v>
      </c>
      <c r="R170" s="11">
        <f t="shared" si="213"/>
        <v>-6.1965377439490261</v>
      </c>
      <c r="S170" s="11">
        <f t="shared" si="213"/>
        <v>-0.30511547155187557</v>
      </c>
      <c r="T170" s="11">
        <f t="shared" si="213"/>
        <v>1.0610962117284961</v>
      </c>
      <c r="U170" s="11">
        <f t="shared" si="213"/>
        <v>1.7582244791662038</v>
      </c>
      <c r="V170" s="11">
        <f t="shared" si="213"/>
        <v>5.8145624053783873</v>
      </c>
      <c r="W170" s="11">
        <f t="shared" si="213"/>
        <v>1.4971492256884211</v>
      </c>
      <c r="X170" s="11">
        <f t="shared" si="213"/>
        <v>-11.897285059117191</v>
      </c>
      <c r="Y170" s="15">
        <f t="shared" si="213"/>
        <v>13.216604547195999</v>
      </c>
      <c r="Z170" s="15">
        <f t="shared" si="213"/>
        <v>19.04316201354699</v>
      </c>
      <c r="AA170" s="15">
        <f t="shared" si="213"/>
        <v>17.612378006065434</v>
      </c>
      <c r="AB170" s="194">
        <f t="shared" si="213"/>
        <v>-5.1243438316869172</v>
      </c>
      <c r="AC170" s="194">
        <f t="shared" si="213"/>
        <v>21.431513919669133</v>
      </c>
    </row>
    <row r="171" spans="1:29" ht="15" customHeight="1" x14ac:dyDescent="0.45">
      <c r="B171" s="57" t="s">
        <v>217</v>
      </c>
      <c r="C171" s="12" t="s">
        <v>218</v>
      </c>
      <c r="D171" s="11" t="str">
        <f>IFERROR((D131/#REF!-1)*100,"")</f>
        <v/>
      </c>
      <c r="E171" s="11">
        <f t="shared" ref="E171:AC171" si="214">IFERROR((E131/D131-1)*100,"")</f>
        <v>-7.9378047069455837</v>
      </c>
      <c r="F171" s="11">
        <f t="shared" si="214"/>
        <v>32.976265631209699</v>
      </c>
      <c r="G171" s="11">
        <f t="shared" si="214"/>
        <v>8.7214153666081096</v>
      </c>
      <c r="H171" s="11">
        <f t="shared" si="214"/>
        <v>12.44161794056058</v>
      </c>
      <c r="I171" s="11">
        <f t="shared" si="214"/>
        <v>13.601378890310901</v>
      </c>
      <c r="J171" s="11">
        <f t="shared" si="214"/>
        <v>-12.129063225388514</v>
      </c>
      <c r="K171" s="11">
        <f t="shared" si="214"/>
        <v>-3.464562416250605</v>
      </c>
      <c r="L171" s="11">
        <f t="shared" si="214"/>
        <v>-15.248813402911077</v>
      </c>
      <c r="M171" s="11">
        <f t="shared" si="214"/>
        <v>7.8465011179470245</v>
      </c>
      <c r="N171" s="11">
        <f t="shared" si="214"/>
        <v>72.866637387634611</v>
      </c>
      <c r="O171" s="11">
        <f t="shared" si="214"/>
        <v>11.841742935699617</v>
      </c>
      <c r="P171" s="11">
        <f t="shared" si="214"/>
        <v>-18.43178019049747</v>
      </c>
      <c r="Q171" s="11">
        <f t="shared" si="214"/>
        <v>108.68011096227379</v>
      </c>
      <c r="R171" s="11">
        <f t="shared" si="214"/>
        <v>-38.630443053849362</v>
      </c>
      <c r="S171" s="11">
        <f t="shared" si="214"/>
        <v>-15.163821315976268</v>
      </c>
      <c r="T171" s="11">
        <f t="shared" si="214"/>
        <v>17.695660085682107</v>
      </c>
      <c r="U171" s="11">
        <f t="shared" si="214"/>
        <v>5.5258559991655076</v>
      </c>
      <c r="V171" s="11">
        <f t="shared" si="214"/>
        <v>19.643434483395694</v>
      </c>
      <c r="W171" s="11">
        <f t="shared" si="214"/>
        <v>7.0047216489015796</v>
      </c>
      <c r="X171" s="11">
        <f t="shared" si="214"/>
        <v>32.227077325879684</v>
      </c>
      <c r="Y171" s="15">
        <f t="shared" si="214"/>
        <v>-47.587903516140663</v>
      </c>
      <c r="Z171" s="15">
        <f t="shared" si="214"/>
        <v>13.548930593906515</v>
      </c>
      <c r="AA171" s="15">
        <f t="shared" si="214"/>
        <v>94.470270270270305</v>
      </c>
      <c r="AB171" s="194">
        <f t="shared" si="214"/>
        <v>-50.012873163968031</v>
      </c>
      <c r="AC171" s="194">
        <f t="shared" si="214"/>
        <v>-29.831887333321315</v>
      </c>
    </row>
    <row r="172" spans="1:29" ht="15" customHeight="1" x14ac:dyDescent="0.45">
      <c r="B172" s="44" t="s">
        <v>51</v>
      </c>
      <c r="C172" s="1" t="s">
        <v>219</v>
      </c>
      <c r="D172" s="3" t="str">
        <f>IFERROR((D132/#REF!-1)*100,"")</f>
        <v/>
      </c>
      <c r="E172" s="3">
        <f t="shared" ref="E172:AC172" si="215">IFERROR((E132/D132-1)*100,"")</f>
        <v>118.34321563530122</v>
      </c>
      <c r="F172" s="3">
        <f t="shared" si="215"/>
        <v>-12.127940320168317</v>
      </c>
      <c r="G172" s="3">
        <f t="shared" si="215"/>
        <v>13.388361721866303</v>
      </c>
      <c r="H172" s="3">
        <f t="shared" si="215"/>
        <v>-9.2601486820440453</v>
      </c>
      <c r="I172" s="3">
        <f t="shared" si="215"/>
        <v>-2.1516903711520818</v>
      </c>
      <c r="J172" s="3">
        <f t="shared" si="215"/>
        <v>-9.5719616355297141</v>
      </c>
      <c r="K172" s="3">
        <f t="shared" si="215"/>
        <v>43.147772117156194</v>
      </c>
      <c r="L172" s="3">
        <f t="shared" si="215"/>
        <v>8.3817161443778154</v>
      </c>
      <c r="M172" s="3">
        <f t="shared" si="215"/>
        <v>18.678675752835726</v>
      </c>
      <c r="N172" s="3">
        <f t="shared" si="215"/>
        <v>7.1613133417894881</v>
      </c>
      <c r="O172" s="3">
        <f t="shared" si="215"/>
        <v>16.67554495107586</v>
      </c>
      <c r="P172" s="3">
        <f t="shared" si="215"/>
        <v>-1.5565151021270984</v>
      </c>
      <c r="Q172" s="3">
        <f t="shared" si="215"/>
        <v>10.548716698169414</v>
      </c>
      <c r="R172" s="3">
        <f t="shared" si="215"/>
        <v>16.636085553821744</v>
      </c>
      <c r="S172" s="3">
        <f t="shared" si="215"/>
        <v>-4.1830516488700624</v>
      </c>
      <c r="T172" s="3">
        <f t="shared" si="215"/>
        <v>0.7894890669501331</v>
      </c>
      <c r="U172" s="3">
        <f t="shared" si="215"/>
        <v>-6.379190744561436</v>
      </c>
      <c r="V172" s="3">
        <f t="shared" si="215"/>
        <v>-12.230425695081426</v>
      </c>
      <c r="W172" s="3">
        <f t="shared" si="215"/>
        <v>-0.34570969410242514</v>
      </c>
      <c r="X172" s="3">
        <f t="shared" si="215"/>
        <v>1.8915490314104</v>
      </c>
      <c r="Y172" s="7">
        <f t="shared" si="215"/>
        <v>-15.534505148678146</v>
      </c>
      <c r="Z172" s="7">
        <f t="shared" si="215"/>
        <v>-23.460567050816739</v>
      </c>
      <c r="AA172" s="7">
        <f t="shared" si="215"/>
        <v>8.2208216684365176</v>
      </c>
      <c r="AB172" s="179">
        <f t="shared" si="215"/>
        <v>5.9907606865390983</v>
      </c>
      <c r="AC172" s="179">
        <f t="shared" si="215"/>
        <v>-24.943967469707328</v>
      </c>
    </row>
    <row r="173" spans="1:29" ht="15" customHeight="1" x14ac:dyDescent="0.45">
      <c r="B173" s="44" t="s">
        <v>52</v>
      </c>
      <c r="C173" s="1" t="s">
        <v>220</v>
      </c>
      <c r="D173" s="3" t="str">
        <f>IFERROR((D133/#REF!-1)*100,"")</f>
        <v/>
      </c>
      <c r="E173" s="3">
        <f t="shared" ref="E173:AC173" si="216">IFERROR((E133/D133-1)*100,"")</f>
        <v>3.128588934012555</v>
      </c>
      <c r="F173" s="3">
        <f t="shared" si="216"/>
        <v>-9.4826087550105918</v>
      </c>
      <c r="G173" s="3">
        <f t="shared" si="216"/>
        <v>12.438296618052181</v>
      </c>
      <c r="H173" s="3">
        <f t="shared" si="216"/>
        <v>8.3432827506222829</v>
      </c>
      <c r="I173" s="3">
        <f t="shared" si="216"/>
        <v>-2.6787489074629467</v>
      </c>
      <c r="J173" s="3">
        <f t="shared" si="216"/>
        <v>-1.5644895397611602</v>
      </c>
      <c r="K173" s="3">
        <f t="shared" si="216"/>
        <v>7.2780933469559272</v>
      </c>
      <c r="L173" s="3">
        <f t="shared" si="216"/>
        <v>3.7228308579190683</v>
      </c>
      <c r="M173" s="3">
        <f t="shared" si="216"/>
        <v>20.202033034896228</v>
      </c>
      <c r="N173" s="3">
        <f t="shared" si="216"/>
        <v>2.4027381441253715</v>
      </c>
      <c r="O173" s="3">
        <f t="shared" si="216"/>
        <v>4.4673845317423355</v>
      </c>
      <c r="P173" s="3">
        <f t="shared" si="216"/>
        <v>11.869074998245811</v>
      </c>
      <c r="Q173" s="3">
        <f t="shared" si="216"/>
        <v>15.805577372381507</v>
      </c>
      <c r="R173" s="3">
        <f t="shared" si="216"/>
        <v>2.5041396290035545</v>
      </c>
      <c r="S173" s="3">
        <f t="shared" si="216"/>
        <v>12.455742354720689</v>
      </c>
      <c r="T173" s="3">
        <f t="shared" si="216"/>
        <v>-9.996906623568858</v>
      </c>
      <c r="U173" s="3">
        <f t="shared" si="216"/>
        <v>1.036658889115083</v>
      </c>
      <c r="V173" s="3">
        <f t="shared" si="216"/>
        <v>1.7294946147472956</v>
      </c>
      <c r="W173" s="3">
        <f t="shared" si="216"/>
        <v>-0.29671571096079319</v>
      </c>
      <c r="X173" s="3">
        <f t="shared" si="216"/>
        <v>-1.3357137272277053</v>
      </c>
      <c r="Y173" s="7">
        <f t="shared" si="216"/>
        <v>10.202368930978967</v>
      </c>
      <c r="Z173" s="7">
        <f t="shared" si="216"/>
        <v>19.676001996080885</v>
      </c>
      <c r="AA173" s="7">
        <f t="shared" si="216"/>
        <v>2.6638400335008194</v>
      </c>
      <c r="AB173" s="179">
        <f t="shared" si="216"/>
        <v>-9.6641229220380094</v>
      </c>
      <c r="AC173" s="179">
        <f t="shared" si="216"/>
        <v>-4.7856199774079622</v>
      </c>
    </row>
    <row r="174" spans="1:29" ht="15" customHeight="1" x14ac:dyDescent="0.45">
      <c r="B174" s="44" t="s">
        <v>53</v>
      </c>
      <c r="C174" s="1" t="s">
        <v>54</v>
      </c>
      <c r="D174" s="3" t="str">
        <f>IFERROR((D134/#REF!-1)*100,"")</f>
        <v/>
      </c>
      <c r="E174" s="3">
        <f t="shared" ref="E174:AC174" si="217">IFERROR((E134/D134-1)*100,"")</f>
        <v>20.512498329492491</v>
      </c>
      <c r="F174" s="3">
        <f t="shared" si="217"/>
        <v>32.189578485682716</v>
      </c>
      <c r="G174" s="3">
        <f t="shared" si="217"/>
        <v>10.280972891700646</v>
      </c>
      <c r="H174" s="3">
        <f t="shared" si="217"/>
        <v>-0.57313506666751834</v>
      </c>
      <c r="I174" s="3">
        <f t="shared" si="217"/>
        <v>2.826428219180932</v>
      </c>
      <c r="J174" s="3">
        <f t="shared" si="217"/>
        <v>0.70186335038115999</v>
      </c>
      <c r="K174" s="3">
        <f t="shared" si="217"/>
        <v>32.370139805999102</v>
      </c>
      <c r="L174" s="3">
        <f t="shared" si="217"/>
        <v>3.1641729686206377</v>
      </c>
      <c r="M174" s="3">
        <f t="shared" si="217"/>
        <v>21.10446463891309</v>
      </c>
      <c r="N174" s="3">
        <f t="shared" si="217"/>
        <v>5.2435488245718975</v>
      </c>
      <c r="O174" s="3">
        <f t="shared" si="217"/>
        <v>2.9665274137749664</v>
      </c>
      <c r="P174" s="3">
        <f t="shared" si="217"/>
        <v>13.264233073022758</v>
      </c>
      <c r="Q174" s="3">
        <f t="shared" si="217"/>
        <v>0.17764592829465631</v>
      </c>
      <c r="R174" s="3">
        <f t="shared" si="217"/>
        <v>0.41916268467203643</v>
      </c>
      <c r="S174" s="3">
        <f t="shared" si="217"/>
        <v>2.8298992564041558</v>
      </c>
      <c r="T174" s="3">
        <f t="shared" si="217"/>
        <v>0.26576985880530923</v>
      </c>
      <c r="U174" s="3">
        <f t="shared" si="217"/>
        <v>-1.4537902388369828</v>
      </c>
      <c r="V174" s="3">
        <f t="shared" si="217"/>
        <v>2.0619272424326596</v>
      </c>
      <c r="W174" s="3">
        <f t="shared" si="217"/>
        <v>-0.63401695024908333</v>
      </c>
      <c r="X174" s="3">
        <f t="shared" si="217"/>
        <v>0.4283054003724418</v>
      </c>
      <c r="Y174" s="7">
        <f t="shared" si="217"/>
        <v>-9.3932544691344155E-2</v>
      </c>
      <c r="Z174" s="7">
        <f t="shared" si="217"/>
        <v>3.2029203096941572</v>
      </c>
      <c r="AA174" s="7">
        <f t="shared" si="217"/>
        <v>17.153809295639633</v>
      </c>
      <c r="AB174" s="179">
        <f t="shared" si="217"/>
        <v>-3.651660951533553</v>
      </c>
      <c r="AC174" s="179">
        <f t="shared" si="217"/>
        <v>18.217656177104359</v>
      </c>
    </row>
    <row r="175" spans="1:29" ht="15" customHeight="1" x14ac:dyDescent="0.45">
      <c r="B175" s="44" t="s">
        <v>55</v>
      </c>
      <c r="C175" s="4" t="s">
        <v>56</v>
      </c>
      <c r="D175" s="6" t="str">
        <f>IFERROR((D135/#REF!-1)*100,"")</f>
        <v/>
      </c>
      <c r="E175" s="6">
        <f t="shared" ref="E175:AC175" si="218">IFERROR((E135/D135-1)*100,"")</f>
        <v>1.5198962171523611</v>
      </c>
      <c r="F175" s="6">
        <f t="shared" si="218"/>
        <v>-0.44168442111012229</v>
      </c>
      <c r="G175" s="6">
        <f t="shared" si="218"/>
        <v>1.3866217613941023</v>
      </c>
      <c r="H175" s="6">
        <f t="shared" si="218"/>
        <v>5.3459790408752372</v>
      </c>
      <c r="I175" s="6">
        <f t="shared" si="218"/>
        <v>-0.79455056950069602</v>
      </c>
      <c r="J175" s="6">
        <f t="shared" si="218"/>
        <v>-4.494426659250883</v>
      </c>
      <c r="K175" s="6">
        <f t="shared" si="218"/>
        <v>1.9545055846680981</v>
      </c>
      <c r="L175" s="6">
        <f t="shared" si="218"/>
        <v>3.1242760693192206</v>
      </c>
      <c r="M175" s="6">
        <f t="shared" si="218"/>
        <v>7.5547090025519958</v>
      </c>
      <c r="N175" s="6">
        <f t="shared" si="218"/>
        <v>5.7335632745101339</v>
      </c>
      <c r="O175" s="6">
        <f t="shared" si="218"/>
        <v>14.03784291774619</v>
      </c>
      <c r="P175" s="6">
        <f t="shared" si="218"/>
        <v>10.137426658609483</v>
      </c>
      <c r="Q175" s="6">
        <f t="shared" si="218"/>
        <v>8.5517575427091153</v>
      </c>
      <c r="R175" s="6">
        <f t="shared" si="218"/>
        <v>-11.267364850943618</v>
      </c>
      <c r="S175" s="6">
        <f t="shared" si="218"/>
        <v>-2.8292909411305356</v>
      </c>
      <c r="T175" s="6">
        <f t="shared" si="218"/>
        <v>-6.7759322178656323</v>
      </c>
      <c r="U175" s="6">
        <f t="shared" si="218"/>
        <v>5.7521048204789871</v>
      </c>
      <c r="V175" s="6">
        <f t="shared" si="218"/>
        <v>2.7664899257688003</v>
      </c>
      <c r="W175" s="6">
        <f t="shared" si="218"/>
        <v>0.13766715142058406</v>
      </c>
      <c r="X175" s="6">
        <f t="shared" si="218"/>
        <v>4.1452993180503883</v>
      </c>
      <c r="Y175" s="8">
        <f t="shared" si="218"/>
        <v>6.1458243600299056</v>
      </c>
      <c r="Z175" s="8">
        <f t="shared" si="218"/>
        <v>-2.8201010352999933</v>
      </c>
      <c r="AA175" s="8">
        <f t="shared" si="218"/>
        <v>5.6211361954974004</v>
      </c>
      <c r="AB175" s="182">
        <f t="shared" si="218"/>
        <v>1.6547881065207104</v>
      </c>
      <c r="AC175" s="182">
        <f t="shared" si="218"/>
        <v>22.010636806371764</v>
      </c>
    </row>
    <row r="176" spans="1:29" ht="15" customHeight="1" x14ac:dyDescent="0.45">
      <c r="B176" s="59" t="s">
        <v>57</v>
      </c>
      <c r="C176" s="12" t="s">
        <v>58</v>
      </c>
      <c r="D176" s="11" t="str">
        <f>IFERROR((D136/#REF!-1)*100,"")</f>
        <v/>
      </c>
      <c r="E176" s="11">
        <f t="shared" ref="E176:AC176" si="219">IFERROR((E136/D136-1)*100,"")</f>
        <v>-1.0628182299649902</v>
      </c>
      <c r="F176" s="11">
        <f t="shared" si="219"/>
        <v>3.6875587527129827</v>
      </c>
      <c r="G176" s="11">
        <f t="shared" si="219"/>
        <v>4.6346687768127115</v>
      </c>
      <c r="H176" s="11">
        <f t="shared" si="219"/>
        <v>7.1109660031291044</v>
      </c>
      <c r="I176" s="11">
        <f t="shared" si="219"/>
        <v>0.49101002845581831</v>
      </c>
      <c r="J176" s="11">
        <f t="shared" si="219"/>
        <v>-6.1774840087755685</v>
      </c>
      <c r="K176" s="11">
        <f t="shared" si="219"/>
        <v>1.2941152768723097</v>
      </c>
      <c r="L176" s="11">
        <f t="shared" si="219"/>
        <v>8.0171193226124196</v>
      </c>
      <c r="M176" s="11">
        <f t="shared" si="219"/>
        <v>10.696960501869036</v>
      </c>
      <c r="N176" s="11">
        <f t="shared" si="219"/>
        <v>22.852725842307397</v>
      </c>
      <c r="O176" s="11">
        <f t="shared" si="219"/>
        <v>57.557039409682972</v>
      </c>
      <c r="P176" s="11">
        <f t="shared" si="219"/>
        <v>30.744261401455542</v>
      </c>
      <c r="Q176" s="11">
        <f t="shared" si="219"/>
        <v>22.696171064762449</v>
      </c>
      <c r="R176" s="11">
        <f t="shared" si="219"/>
        <v>-26.025587764489288</v>
      </c>
      <c r="S176" s="11">
        <f t="shared" si="219"/>
        <v>-5.6092733782579067</v>
      </c>
      <c r="T176" s="11">
        <f t="shared" si="219"/>
        <v>-0.24510278375645678</v>
      </c>
      <c r="U176" s="11">
        <f t="shared" si="219"/>
        <v>12.48008266298417</v>
      </c>
      <c r="V176" s="11">
        <f t="shared" si="219"/>
        <v>-1.4017850224039896</v>
      </c>
      <c r="W176" s="11">
        <f t="shared" si="219"/>
        <v>-1.4328796119599141</v>
      </c>
      <c r="X176" s="11">
        <f t="shared" si="219"/>
        <v>37.19429597973685</v>
      </c>
      <c r="Y176" s="15">
        <f t="shared" si="219"/>
        <v>15.973115031634721</v>
      </c>
      <c r="Z176" s="15">
        <f t="shared" si="219"/>
        <v>-6.8944968300565401</v>
      </c>
      <c r="AA176" s="15">
        <f t="shared" si="219"/>
        <v>9.7254933718447845</v>
      </c>
      <c r="AB176" s="194">
        <f t="shared" si="219"/>
        <v>7.8797290789857088</v>
      </c>
      <c r="AC176" s="194">
        <f t="shared" si="219"/>
        <v>40.254830056792933</v>
      </c>
    </row>
    <row r="177" spans="2:29" ht="15" customHeight="1" x14ac:dyDescent="0.45">
      <c r="B177" s="57" t="s">
        <v>221</v>
      </c>
      <c r="C177" s="12" t="s">
        <v>222</v>
      </c>
      <c r="D177" s="11" t="str">
        <f>IFERROR((D137/#REF!-1)*100,"")</f>
        <v/>
      </c>
      <c r="E177" s="11" t="str">
        <f t="shared" ref="E177:AC177" si="220">IFERROR((E137/D137-1)*100,"")</f>
        <v/>
      </c>
      <c r="F177" s="11" t="str">
        <f t="shared" si="220"/>
        <v/>
      </c>
      <c r="G177" s="11" t="str">
        <f t="shared" si="220"/>
        <v/>
      </c>
      <c r="H177" s="11" t="str">
        <f t="shared" si="220"/>
        <v/>
      </c>
      <c r="I177" s="11" t="str">
        <f t="shared" si="220"/>
        <v/>
      </c>
      <c r="J177" s="11" t="str">
        <f t="shared" si="220"/>
        <v/>
      </c>
      <c r="K177" s="11" t="str">
        <f t="shared" si="220"/>
        <v/>
      </c>
      <c r="L177" s="11" t="str">
        <f t="shared" si="220"/>
        <v/>
      </c>
      <c r="M177" s="11" t="str">
        <f t="shared" si="220"/>
        <v/>
      </c>
      <c r="N177" s="11" t="str">
        <f t="shared" si="220"/>
        <v/>
      </c>
      <c r="O177" s="11" t="str">
        <f t="shared" si="220"/>
        <v/>
      </c>
      <c r="P177" s="11" t="str">
        <f t="shared" si="220"/>
        <v/>
      </c>
      <c r="Q177" s="11" t="str">
        <f t="shared" si="220"/>
        <v/>
      </c>
      <c r="R177" s="11" t="str">
        <f t="shared" si="220"/>
        <v/>
      </c>
      <c r="S177" s="11" t="str">
        <f t="shared" si="220"/>
        <v/>
      </c>
      <c r="T177" s="11" t="str">
        <f t="shared" si="220"/>
        <v/>
      </c>
      <c r="U177" s="11">
        <f t="shared" si="220"/>
        <v>12.564771536266029</v>
      </c>
      <c r="V177" s="11">
        <f t="shared" si="220"/>
        <v>-1.9435425627164826</v>
      </c>
      <c r="W177" s="11">
        <f t="shared" si="220"/>
        <v>-1.1221839920608101</v>
      </c>
      <c r="X177" s="11">
        <f t="shared" si="220"/>
        <v>46.776712559167692</v>
      </c>
      <c r="Y177" s="15">
        <f t="shared" si="220"/>
        <v>17.789430396001691</v>
      </c>
      <c r="Z177" s="15">
        <f t="shared" si="220"/>
        <v>-9.0930283472967943</v>
      </c>
      <c r="AA177" s="15">
        <f t="shared" si="220"/>
        <v>10.831769413264425</v>
      </c>
      <c r="AB177" s="194" t="str">
        <f t="shared" si="220"/>
        <v/>
      </c>
      <c r="AC177" s="194" t="str">
        <f t="shared" si="220"/>
        <v/>
      </c>
    </row>
    <row r="178" spans="2:29" ht="15" customHeight="1" x14ac:dyDescent="0.45">
      <c r="B178" s="57" t="s">
        <v>223</v>
      </c>
      <c r="C178" s="12" t="s">
        <v>224</v>
      </c>
      <c r="D178" s="11" t="str">
        <f>IFERROR((D138/#REF!-1)*100,"")</f>
        <v/>
      </c>
      <c r="E178" s="11" t="str">
        <f t="shared" ref="E178:AC178" si="221">IFERROR((E138/D138-1)*100,"")</f>
        <v/>
      </c>
      <c r="F178" s="11" t="str">
        <f t="shared" si="221"/>
        <v/>
      </c>
      <c r="G178" s="11" t="str">
        <f t="shared" si="221"/>
        <v/>
      </c>
      <c r="H178" s="11" t="str">
        <f t="shared" si="221"/>
        <v/>
      </c>
      <c r="I178" s="11" t="str">
        <f t="shared" si="221"/>
        <v/>
      </c>
      <c r="J178" s="11" t="str">
        <f t="shared" si="221"/>
        <v/>
      </c>
      <c r="K178" s="11" t="str">
        <f t="shared" si="221"/>
        <v/>
      </c>
      <c r="L178" s="11" t="str">
        <f t="shared" si="221"/>
        <v/>
      </c>
      <c r="M178" s="11" t="str">
        <f t="shared" si="221"/>
        <v/>
      </c>
      <c r="N178" s="11" t="str">
        <f t="shared" si="221"/>
        <v/>
      </c>
      <c r="O178" s="11" t="str">
        <f t="shared" si="221"/>
        <v/>
      </c>
      <c r="P178" s="11" t="str">
        <f t="shared" si="221"/>
        <v/>
      </c>
      <c r="Q178" s="11" t="str">
        <f t="shared" si="221"/>
        <v/>
      </c>
      <c r="R178" s="11" t="str">
        <f t="shared" si="221"/>
        <v/>
      </c>
      <c r="S178" s="11" t="str">
        <f t="shared" si="221"/>
        <v/>
      </c>
      <c r="T178" s="11" t="str">
        <f t="shared" si="221"/>
        <v/>
      </c>
      <c r="U178" s="11">
        <f t="shared" si="221"/>
        <v>12.692418564427799</v>
      </c>
      <c r="V178" s="11">
        <f t="shared" si="221"/>
        <v>2.3293100573348768</v>
      </c>
      <c r="W178" s="11">
        <f t="shared" si="221"/>
        <v>-6.563981042653988</v>
      </c>
      <c r="X178" s="11">
        <f t="shared" si="221"/>
        <v>-11.399952029056715</v>
      </c>
      <c r="Y178" s="15">
        <f t="shared" si="221"/>
        <v>-4.6484582668793184</v>
      </c>
      <c r="Z178" s="15">
        <f t="shared" si="221"/>
        <v>16.662908680947019</v>
      </c>
      <c r="AA178" s="15">
        <f t="shared" si="221"/>
        <v>-28.294628008095046</v>
      </c>
      <c r="AB178" s="194" t="str">
        <f t="shared" si="221"/>
        <v/>
      </c>
      <c r="AC178" s="194" t="str">
        <f t="shared" si="221"/>
        <v/>
      </c>
    </row>
    <row r="179" spans="2:29" ht="15" customHeight="1" x14ac:dyDescent="0.45">
      <c r="B179" s="57" t="s">
        <v>225</v>
      </c>
      <c r="C179" s="12" t="s">
        <v>226</v>
      </c>
      <c r="D179" s="11"/>
      <c r="E179" s="11"/>
      <c r="F179" s="11"/>
      <c r="G179" s="11"/>
      <c r="H179" s="11"/>
      <c r="I179" s="11"/>
      <c r="J179" s="11"/>
      <c r="K179" s="11"/>
      <c r="L179" s="11"/>
      <c r="M179" s="11"/>
      <c r="N179" s="11"/>
      <c r="O179" s="11"/>
      <c r="P179" s="11"/>
      <c r="Q179" s="11"/>
      <c r="R179" s="11"/>
      <c r="S179" s="11"/>
      <c r="T179" s="11" t="str">
        <f t="shared" ref="T179:AC188" si="222">IFERROR((T139/S139-1)*100,"")</f>
        <v/>
      </c>
      <c r="U179" s="11">
        <f t="shared" si="222"/>
        <v>4.9351344121974172</v>
      </c>
      <c r="V179" s="11">
        <f t="shared" si="222"/>
        <v>3.6225647445427001</v>
      </c>
      <c r="W179" s="11">
        <f t="shared" si="222"/>
        <v>1.1851360550154455</v>
      </c>
      <c r="X179" s="11">
        <f t="shared" si="222"/>
        <v>-11.936486600016794</v>
      </c>
      <c r="Y179" s="15">
        <f t="shared" si="222"/>
        <v>-4.2389136834108605</v>
      </c>
      <c r="Z179" s="15">
        <f t="shared" si="222"/>
        <v>37.891703198571179</v>
      </c>
      <c r="AA179" s="15">
        <f t="shared" si="222"/>
        <v>17.713634856327243</v>
      </c>
      <c r="AB179" s="194" t="str">
        <f t="shared" si="222"/>
        <v/>
      </c>
      <c r="AC179" s="194" t="str">
        <f t="shared" si="222"/>
        <v/>
      </c>
    </row>
    <row r="180" spans="2:29" ht="15" customHeight="1" x14ac:dyDescent="0.45">
      <c r="B180" s="44" t="s">
        <v>59</v>
      </c>
      <c r="C180" s="1" t="s">
        <v>227</v>
      </c>
      <c r="D180" s="3" t="str">
        <f>IFERROR((D140/#REF!-1)*100,"")</f>
        <v/>
      </c>
      <c r="E180" s="3">
        <f t="shared" ref="E180:S180" si="223">IFERROR((E140/D140-1)*100,"")</f>
        <v>2.7674790621151635</v>
      </c>
      <c r="F180" s="3">
        <f t="shared" si="223"/>
        <v>1.0410009687954691</v>
      </c>
      <c r="G180" s="3">
        <f t="shared" si="223"/>
        <v>0.74302861987203261</v>
      </c>
      <c r="H180" s="3">
        <f t="shared" si="223"/>
        <v>3.6880220399997832</v>
      </c>
      <c r="I180" s="3">
        <f t="shared" si="223"/>
        <v>-0.85669017053793262</v>
      </c>
      <c r="J180" s="3">
        <f t="shared" si="223"/>
        <v>-5.1506005285572591</v>
      </c>
      <c r="K180" s="3">
        <f t="shared" si="223"/>
        <v>2.5498058118395894</v>
      </c>
      <c r="L180" s="3">
        <f t="shared" si="223"/>
        <v>0.79843060341417971</v>
      </c>
      <c r="M180" s="3">
        <f t="shared" si="223"/>
        <v>7.9457902634130217</v>
      </c>
      <c r="N180" s="3">
        <f t="shared" si="223"/>
        <v>5.873044699602592</v>
      </c>
      <c r="O180" s="3">
        <f t="shared" si="223"/>
        <v>-1.3058410239624174</v>
      </c>
      <c r="P180" s="3">
        <f t="shared" si="223"/>
        <v>1.2283668294528205</v>
      </c>
      <c r="Q180" s="3">
        <f t="shared" si="223"/>
        <v>0.68802757600749942</v>
      </c>
      <c r="R180" s="3">
        <f t="shared" si="223"/>
        <v>-1.5919390738344141</v>
      </c>
      <c r="S180" s="3">
        <f t="shared" si="223"/>
        <v>-0.86158809370072698</v>
      </c>
      <c r="T180" s="3">
        <f t="shared" si="222"/>
        <v>0.83831138139134342</v>
      </c>
      <c r="U180" s="3">
        <f t="shared" si="222"/>
        <v>1.3589666148919433</v>
      </c>
      <c r="V180" s="3">
        <f t="shared" si="222"/>
        <v>3.7807405138793992</v>
      </c>
      <c r="W180" s="3">
        <f t="shared" si="222"/>
        <v>3.1241535489886951</v>
      </c>
      <c r="X180" s="3">
        <f t="shared" si="222"/>
        <v>2.2621136483889082</v>
      </c>
      <c r="Y180" s="7">
        <f t="shared" si="222"/>
        <v>-0.12130793966808051</v>
      </c>
      <c r="Z180" s="7">
        <f t="shared" si="222"/>
        <v>2.2152110010891901</v>
      </c>
      <c r="AA180" s="7">
        <f t="shared" si="222"/>
        <v>7.0277743728774711</v>
      </c>
      <c r="AB180" s="179">
        <f t="shared" si="222"/>
        <v>-4.9903750781608691</v>
      </c>
      <c r="AC180" s="179">
        <f t="shared" si="222"/>
        <v>11.543165574876424</v>
      </c>
    </row>
    <row r="181" spans="2:29" ht="15" customHeight="1" x14ac:dyDescent="0.45">
      <c r="B181" s="57" t="s">
        <v>228</v>
      </c>
      <c r="C181" s="12" t="s">
        <v>60</v>
      </c>
      <c r="D181" s="11" t="str">
        <f>IFERROR((D141/#REF!-1)*100,"")</f>
        <v/>
      </c>
      <c r="E181" s="11">
        <f t="shared" ref="E181:S181" si="224">IFERROR((E141/D141-1)*100,"")</f>
        <v>2.3834663876861617</v>
      </c>
      <c r="F181" s="11">
        <f t="shared" si="224"/>
        <v>-1.605997812216553</v>
      </c>
      <c r="G181" s="11">
        <f t="shared" si="224"/>
        <v>0.2060259394263797</v>
      </c>
      <c r="H181" s="11">
        <f t="shared" si="224"/>
        <v>5.7620927529588695</v>
      </c>
      <c r="I181" s="11">
        <f t="shared" si="224"/>
        <v>-2.4206431917377924</v>
      </c>
      <c r="J181" s="11">
        <f t="shared" si="224"/>
        <v>-4.8695167277264968</v>
      </c>
      <c r="K181" s="11">
        <f t="shared" si="224"/>
        <v>3.1778827934362708</v>
      </c>
      <c r="L181" s="11">
        <f t="shared" si="224"/>
        <v>-0.58952767507884918</v>
      </c>
      <c r="M181" s="11">
        <f t="shared" si="224"/>
        <v>12.815676545245136</v>
      </c>
      <c r="N181" s="11">
        <f t="shared" si="224"/>
        <v>6.1395895089774388</v>
      </c>
      <c r="O181" s="11">
        <f t="shared" si="224"/>
        <v>1.4152862651429121</v>
      </c>
      <c r="P181" s="11">
        <f t="shared" si="224"/>
        <v>2.5672415266315696</v>
      </c>
      <c r="Q181" s="11">
        <f t="shared" si="224"/>
        <v>2.394494575736128</v>
      </c>
      <c r="R181" s="11">
        <f t="shared" si="224"/>
        <v>-3.0734233177182269</v>
      </c>
      <c r="S181" s="11">
        <f t="shared" si="224"/>
        <v>-1.7970156752948663</v>
      </c>
      <c r="T181" s="11">
        <f t="shared" si="222"/>
        <v>-2.2966637949519586</v>
      </c>
      <c r="U181" s="11">
        <f t="shared" si="222"/>
        <v>1.2552780388143558</v>
      </c>
      <c r="V181" s="11">
        <f t="shared" si="222"/>
        <v>4.8449414954897296</v>
      </c>
      <c r="W181" s="11">
        <f t="shared" si="222"/>
        <v>3.6408441633278388</v>
      </c>
      <c r="X181" s="11">
        <f t="shared" si="222"/>
        <v>1.8524917104632888</v>
      </c>
      <c r="Y181" s="15">
        <f t="shared" si="222"/>
        <v>2.5150964659972352</v>
      </c>
      <c r="Z181" s="15">
        <f t="shared" si="222"/>
        <v>3.2327294178513766</v>
      </c>
      <c r="AA181" s="15">
        <f t="shared" si="222"/>
        <v>9.1768827962677602</v>
      </c>
      <c r="AB181" s="194">
        <f t="shared" si="222"/>
        <v>-6.5736425939719956</v>
      </c>
      <c r="AC181" s="194">
        <f t="shared" si="222"/>
        <v>16.059028122700148</v>
      </c>
    </row>
    <row r="182" spans="2:29" ht="15" customHeight="1" x14ac:dyDescent="0.45">
      <c r="B182" s="57" t="s">
        <v>229</v>
      </c>
      <c r="C182" s="12" t="s">
        <v>230</v>
      </c>
      <c r="D182" s="11" t="str">
        <f>IFERROR((D142/#REF!-1)*100,"")</f>
        <v/>
      </c>
      <c r="E182" s="11">
        <f t="shared" ref="E182:S182" si="225">IFERROR((E142/D142-1)*100,"")</f>
        <v>8.4111343969278671</v>
      </c>
      <c r="F182" s="11">
        <f t="shared" si="225"/>
        <v>12.242064266898712</v>
      </c>
      <c r="G182" s="11">
        <f t="shared" si="225"/>
        <v>4.1016948254641417</v>
      </c>
      <c r="H182" s="11">
        <f t="shared" si="225"/>
        <v>-2.0907509063754492</v>
      </c>
      <c r="I182" s="11">
        <f t="shared" si="225"/>
        <v>2.2396135215791535</v>
      </c>
      <c r="J182" s="11">
        <f t="shared" si="225"/>
        <v>-5.1470150930591601</v>
      </c>
      <c r="K182" s="11">
        <f t="shared" si="225"/>
        <v>0.50440180078756836</v>
      </c>
      <c r="L182" s="11">
        <f t="shared" si="225"/>
        <v>4.9180342119201859</v>
      </c>
      <c r="M182" s="11">
        <f t="shared" si="225"/>
        <v>2.5438396038789168</v>
      </c>
      <c r="N182" s="11">
        <f t="shared" si="225"/>
        <v>3.1879083391022078</v>
      </c>
      <c r="O182" s="11">
        <f t="shared" si="225"/>
        <v>-13.974231791986657</v>
      </c>
      <c r="P182" s="11">
        <f t="shared" si="225"/>
        <v>-1.0266549643320078</v>
      </c>
      <c r="Q182" s="11">
        <f t="shared" si="225"/>
        <v>0.88790998188001957</v>
      </c>
      <c r="R182" s="11">
        <f t="shared" si="225"/>
        <v>0.3822949529792341</v>
      </c>
      <c r="S182" s="11">
        <f t="shared" si="225"/>
        <v>1.5439148783786383</v>
      </c>
      <c r="T182" s="11">
        <f t="shared" si="222"/>
        <v>1.7603597116055303</v>
      </c>
      <c r="U182" s="11">
        <f t="shared" si="222"/>
        <v>-0.35704142491986834</v>
      </c>
      <c r="V182" s="11">
        <f t="shared" si="222"/>
        <v>1.2179903159786454</v>
      </c>
      <c r="W182" s="11">
        <f t="shared" si="222"/>
        <v>-1.7479423378847891</v>
      </c>
      <c r="X182" s="11">
        <f t="shared" si="222"/>
        <v>-1.0315597911977337</v>
      </c>
      <c r="Y182" s="15">
        <f t="shared" si="222"/>
        <v>-0.80636171082458796</v>
      </c>
      <c r="Z182" s="15">
        <f t="shared" si="222"/>
        <v>-1.3433936161498572</v>
      </c>
      <c r="AA182" s="15">
        <f t="shared" si="222"/>
        <v>0.42745514443629506</v>
      </c>
      <c r="AB182" s="194">
        <f t="shared" si="222"/>
        <v>0.54031920229609121</v>
      </c>
      <c r="AC182" s="194">
        <f t="shared" si="222"/>
        <v>-0.37491006933926263</v>
      </c>
    </row>
    <row r="183" spans="2:29" ht="15" customHeight="1" x14ac:dyDescent="0.45">
      <c r="B183" s="57" t="s">
        <v>231</v>
      </c>
      <c r="C183" s="12" t="s">
        <v>232</v>
      </c>
      <c r="D183" s="11" t="str">
        <f>IFERROR((D143/#REF!-1)*100,"")</f>
        <v/>
      </c>
      <c r="E183" s="11">
        <f t="shared" ref="E183:S183" si="226">IFERROR((E143/D143-1)*100,"")</f>
        <v>6.827808861603013</v>
      </c>
      <c r="F183" s="11">
        <f t="shared" si="226"/>
        <v>-2.3092567265828978</v>
      </c>
      <c r="G183" s="11">
        <f t="shared" si="226"/>
        <v>2.2987638619250017</v>
      </c>
      <c r="H183" s="11">
        <f t="shared" si="226"/>
        <v>5.122122227453918</v>
      </c>
      <c r="I183" s="11">
        <f t="shared" si="226"/>
        <v>1.4983399935716513</v>
      </c>
      <c r="J183" s="11">
        <f t="shared" si="226"/>
        <v>-2.7808761765511392</v>
      </c>
      <c r="K183" s="11">
        <f t="shared" si="226"/>
        <v>1.7255060709208125</v>
      </c>
      <c r="L183" s="11">
        <f t="shared" si="226"/>
        <v>7.2176548713680067</v>
      </c>
      <c r="M183" s="11">
        <f t="shared" si="226"/>
        <v>13.44894101402161</v>
      </c>
      <c r="N183" s="11">
        <f t="shared" si="226"/>
        <v>-9.3115066548035923</v>
      </c>
      <c r="O183" s="11">
        <f t="shared" si="226"/>
        <v>5.1151962976352161</v>
      </c>
      <c r="P183" s="11">
        <f t="shared" si="226"/>
        <v>-2.126549688885393</v>
      </c>
      <c r="Q183" s="11">
        <f t="shared" si="226"/>
        <v>-24.048619251230463</v>
      </c>
      <c r="R183" s="11">
        <f t="shared" si="226"/>
        <v>39.927490056496893</v>
      </c>
      <c r="S183" s="11">
        <f t="shared" si="226"/>
        <v>-0.58710805360554508</v>
      </c>
      <c r="T183" s="11">
        <f t="shared" si="222"/>
        <v>23.052215139713581</v>
      </c>
      <c r="U183" s="11">
        <f t="shared" si="222"/>
        <v>13.427824234010256</v>
      </c>
      <c r="V183" s="11">
        <f t="shared" si="222"/>
        <v>-4.4787775174655593</v>
      </c>
      <c r="W183" s="11">
        <f t="shared" si="222"/>
        <v>-16.961173460135782</v>
      </c>
      <c r="X183" s="11">
        <f t="shared" si="222"/>
        <v>60.554919908466822</v>
      </c>
      <c r="Y183" s="15">
        <f t="shared" si="222"/>
        <v>-31.698880096856495</v>
      </c>
      <c r="Z183" s="15">
        <f t="shared" si="222"/>
        <v>-1.3688708626059087</v>
      </c>
      <c r="AA183" s="15">
        <f t="shared" si="222"/>
        <v>2.2609431766075216</v>
      </c>
      <c r="AB183" s="194">
        <f t="shared" si="222"/>
        <v>-4.148680386808234</v>
      </c>
      <c r="AC183" s="194">
        <f t="shared" si="222"/>
        <v>-18.748033693303878</v>
      </c>
    </row>
    <row r="184" spans="2:29" ht="15" customHeight="1" x14ac:dyDescent="0.45">
      <c r="B184" s="57" t="s">
        <v>233</v>
      </c>
      <c r="C184" s="12" t="s">
        <v>234</v>
      </c>
      <c r="D184" s="11" t="str">
        <f>IFERROR((D144/#REF!-1)*100,"")</f>
        <v/>
      </c>
      <c r="E184" s="11">
        <f t="shared" ref="E184:S184" si="227">IFERROR((E144/D144-1)*100,"")</f>
        <v>-8.1960456556173789E-2</v>
      </c>
      <c r="F184" s="11">
        <f t="shared" si="227"/>
        <v>0.14468644378620166</v>
      </c>
      <c r="G184" s="11">
        <f t="shared" si="227"/>
        <v>-0.37333461232010867</v>
      </c>
      <c r="H184" s="11">
        <f t="shared" si="227"/>
        <v>1.8797095963351884</v>
      </c>
      <c r="I184" s="11">
        <f t="shared" si="227"/>
        <v>1.0493831579659663</v>
      </c>
      <c r="J184" s="11">
        <f t="shared" si="227"/>
        <v>-6.0273693990022252</v>
      </c>
      <c r="K184" s="11">
        <f t="shared" si="227"/>
        <v>2.4658557891626298</v>
      </c>
      <c r="L184" s="11">
        <f t="shared" si="227"/>
        <v>0.90314406562876925</v>
      </c>
      <c r="M184" s="11">
        <f t="shared" si="227"/>
        <v>-2.4297840797473991</v>
      </c>
      <c r="N184" s="11">
        <f t="shared" si="227"/>
        <v>8.9723703514148276</v>
      </c>
      <c r="O184" s="11">
        <f t="shared" si="227"/>
        <v>-3.1633729303181091</v>
      </c>
      <c r="P184" s="11">
        <f t="shared" si="227"/>
        <v>-1.2454952777326334</v>
      </c>
      <c r="Q184" s="11">
        <f t="shared" si="227"/>
        <v>-1.6855421685131988</v>
      </c>
      <c r="R184" s="11">
        <f t="shared" si="227"/>
        <v>-2.0039898947119883</v>
      </c>
      <c r="S184" s="11">
        <f t="shared" si="227"/>
        <v>0.94273477280657492</v>
      </c>
      <c r="T184" s="11">
        <f t="shared" si="222"/>
        <v>8.110004725109965</v>
      </c>
      <c r="U184" s="11">
        <f t="shared" si="222"/>
        <v>0.30003401872704671</v>
      </c>
      <c r="V184" s="11">
        <f t="shared" si="222"/>
        <v>4.4714483303694763</v>
      </c>
      <c r="W184" s="11">
        <f t="shared" si="222"/>
        <v>10.839004011123476</v>
      </c>
      <c r="X184" s="11">
        <f t="shared" si="222"/>
        <v>-5.6712399392755408E-2</v>
      </c>
      <c r="Y184" s="15">
        <f t="shared" si="222"/>
        <v>-2.3234088525944774</v>
      </c>
      <c r="Z184" s="15">
        <f t="shared" si="222"/>
        <v>0.80999268179096084</v>
      </c>
      <c r="AA184" s="15">
        <f t="shared" si="222"/>
        <v>2.6779837356944114</v>
      </c>
      <c r="AB184" s="194">
        <f t="shared" si="222"/>
        <v>-1.1379825976119418</v>
      </c>
      <c r="AC184" s="194">
        <f t="shared" si="222"/>
        <v>2.2569281538102892</v>
      </c>
    </row>
    <row r="185" spans="2:29" ht="15" customHeight="1" x14ac:dyDescent="0.45">
      <c r="B185" s="44" t="s">
        <v>61</v>
      </c>
      <c r="C185" s="1" t="s">
        <v>62</v>
      </c>
      <c r="D185" s="3" t="str">
        <f>IFERROR((D145/#REF!-1)*100,"")</f>
        <v/>
      </c>
      <c r="E185" s="3">
        <f t="shared" ref="E185:S185" si="228">IFERROR((E145/D145-1)*100,"")</f>
        <v>2.640302037852349</v>
      </c>
      <c r="F185" s="3">
        <f t="shared" si="228"/>
        <v>3.0673358545860729</v>
      </c>
      <c r="G185" s="3">
        <f t="shared" si="228"/>
        <v>6.5121077076705225</v>
      </c>
      <c r="H185" s="3">
        <f t="shared" si="228"/>
        <v>0.26831435503791301</v>
      </c>
      <c r="I185" s="3">
        <f t="shared" si="228"/>
        <v>-3.9809370747550643</v>
      </c>
      <c r="J185" s="3">
        <f t="shared" si="228"/>
        <v>0.19682706650521187</v>
      </c>
      <c r="K185" s="3">
        <f t="shared" si="228"/>
        <v>0.44844479346402011</v>
      </c>
      <c r="L185" s="3">
        <f t="shared" si="228"/>
        <v>3.3485567287822482</v>
      </c>
      <c r="M185" s="3">
        <f t="shared" si="228"/>
        <v>-8.1033032752543814</v>
      </c>
      <c r="N185" s="3">
        <f t="shared" si="228"/>
        <v>2.1656535971560364</v>
      </c>
      <c r="O185" s="3">
        <f t="shared" si="228"/>
        <v>-2.0075587771011816</v>
      </c>
      <c r="P185" s="3">
        <f t="shared" si="228"/>
        <v>-12.508161003721307</v>
      </c>
      <c r="Q185" s="3">
        <f t="shared" si="228"/>
        <v>-6.3578128915809717</v>
      </c>
      <c r="R185" s="3">
        <f t="shared" si="228"/>
        <v>4.1533250495595642</v>
      </c>
      <c r="S185" s="3">
        <f t="shared" si="228"/>
        <v>7.5997967416726153</v>
      </c>
      <c r="T185" s="3">
        <f t="shared" si="222"/>
        <v>14.823405047171899</v>
      </c>
      <c r="U185" s="3">
        <f t="shared" si="222"/>
        <v>3.351787046067356</v>
      </c>
      <c r="V185" s="3">
        <f t="shared" si="222"/>
        <v>16.89349636718056</v>
      </c>
      <c r="W185" s="3">
        <f t="shared" si="222"/>
        <v>3.3445779167352585</v>
      </c>
      <c r="X185" s="3">
        <f t="shared" si="222"/>
        <v>1.576854518030979</v>
      </c>
      <c r="Y185" s="7">
        <f t="shared" si="222"/>
        <v>13.660177782191951</v>
      </c>
      <c r="Z185" s="7">
        <f t="shared" si="222"/>
        <v>1.2939744777769047</v>
      </c>
      <c r="AA185" s="7">
        <f t="shared" si="222"/>
        <v>-23.17088051542364</v>
      </c>
      <c r="AB185" s="179">
        <f t="shared" si="222"/>
        <v>-6.3566692264412028</v>
      </c>
      <c r="AC185" s="179">
        <f t="shared" si="222"/>
        <v>-0.22104325308667239</v>
      </c>
    </row>
    <row r="186" spans="2:29" ht="15" customHeight="1" x14ac:dyDescent="0.45">
      <c r="B186" s="44" t="s">
        <v>63</v>
      </c>
      <c r="C186" s="1" t="s">
        <v>64</v>
      </c>
      <c r="D186" s="3" t="str">
        <f>IFERROR((D146/#REF!-1)*100,"")</f>
        <v/>
      </c>
      <c r="E186" s="3">
        <f t="shared" ref="E186:S186" si="229">IFERROR((E146/D146-1)*100,"")</f>
        <v>-2.2951344760518633</v>
      </c>
      <c r="F186" s="3">
        <f t="shared" si="229"/>
        <v>-9.8508009516803714</v>
      </c>
      <c r="G186" s="3">
        <f t="shared" si="229"/>
        <v>1.1086465955772118</v>
      </c>
      <c r="H186" s="3">
        <f t="shared" si="229"/>
        <v>13.794921648176462</v>
      </c>
      <c r="I186" s="3">
        <f t="shared" si="229"/>
        <v>-0.70928291125788023</v>
      </c>
      <c r="J186" s="3">
        <f t="shared" si="229"/>
        <v>-1.6555722356604519</v>
      </c>
      <c r="K186" s="3">
        <f t="shared" si="229"/>
        <v>0.4920569660080476</v>
      </c>
      <c r="L186" s="3">
        <f t="shared" si="229"/>
        <v>8.0825810817623189</v>
      </c>
      <c r="M186" s="3">
        <f t="shared" si="229"/>
        <v>8.914968848449444</v>
      </c>
      <c r="N186" s="3">
        <f t="shared" si="229"/>
        <v>-6.6280177170323089</v>
      </c>
      <c r="O186" s="3">
        <f t="shared" si="229"/>
        <v>9.9927378759141927</v>
      </c>
      <c r="P186" s="3">
        <f t="shared" si="229"/>
        <v>0.49846137827684878</v>
      </c>
      <c r="Q186" s="3">
        <f t="shared" si="229"/>
        <v>-0.93993798293575681</v>
      </c>
      <c r="R186" s="3">
        <f t="shared" si="229"/>
        <v>5.2964597936750124</v>
      </c>
      <c r="S186" s="3">
        <f t="shared" si="229"/>
        <v>-3.0270185133438487</v>
      </c>
      <c r="T186" s="3">
        <f t="shared" si="222"/>
        <v>-36.799677167378853</v>
      </c>
      <c r="U186" s="3">
        <f t="shared" si="222"/>
        <v>4.4362095946104851</v>
      </c>
      <c r="V186" s="3">
        <f t="shared" si="222"/>
        <v>10.605053063703341</v>
      </c>
      <c r="W186" s="3">
        <f t="shared" si="222"/>
        <v>-4.4417953425707086</v>
      </c>
      <c r="X186" s="3">
        <f t="shared" si="222"/>
        <v>-46.244975671673359</v>
      </c>
      <c r="Y186" s="7">
        <f t="shared" si="222"/>
        <v>-16.361228475880807</v>
      </c>
      <c r="Z186" s="7">
        <f t="shared" si="222"/>
        <v>1.2769921047451005</v>
      </c>
      <c r="AA186" s="7">
        <f t="shared" si="222"/>
        <v>-8.1627598407784223</v>
      </c>
      <c r="AB186" s="179">
        <f t="shared" si="222"/>
        <v>2.6065994188761099</v>
      </c>
      <c r="AC186" s="179">
        <f t="shared" si="222"/>
        <v>-9.6257464657023775</v>
      </c>
    </row>
    <row r="187" spans="2:29" ht="15" customHeight="1" x14ac:dyDescent="0.45">
      <c r="B187" s="44" t="s">
        <v>65</v>
      </c>
      <c r="C187" s="4" t="s">
        <v>66</v>
      </c>
      <c r="D187" s="6" t="str">
        <f>IFERROR((D147/#REF!-1)*100,"")</f>
        <v/>
      </c>
      <c r="E187" s="6">
        <f t="shared" ref="E187:S187" si="230">IFERROR((E147/D147-1)*100,"")</f>
        <v>0.52272124170773537</v>
      </c>
      <c r="F187" s="6">
        <f t="shared" si="230"/>
        <v>0.45914188408600065</v>
      </c>
      <c r="G187" s="6">
        <f t="shared" si="230"/>
        <v>1.037720165218059</v>
      </c>
      <c r="H187" s="6">
        <f t="shared" si="230"/>
        <v>1.1116893524081961</v>
      </c>
      <c r="I187" s="6">
        <f t="shared" si="230"/>
        <v>0.3342513562505145</v>
      </c>
      <c r="J187" s="6">
        <f t="shared" si="230"/>
        <v>-0.99124375098251782</v>
      </c>
      <c r="K187" s="6">
        <f t="shared" si="230"/>
        <v>1.3204700272012371</v>
      </c>
      <c r="L187" s="6">
        <f t="shared" si="230"/>
        <v>4.3460400943581945</v>
      </c>
      <c r="M187" s="6">
        <f t="shared" si="230"/>
        <v>4.6566879248491455</v>
      </c>
      <c r="N187" s="6">
        <f t="shared" si="230"/>
        <v>1.3442116918893188</v>
      </c>
      <c r="O187" s="6">
        <f t="shared" si="230"/>
        <v>0.62079449126861697</v>
      </c>
      <c r="P187" s="6">
        <f t="shared" si="230"/>
        <v>2.8486469789951618</v>
      </c>
      <c r="Q187" s="6">
        <f t="shared" si="230"/>
        <v>3.1140090637022944</v>
      </c>
      <c r="R187" s="6">
        <f t="shared" si="230"/>
        <v>1.2311874975331261</v>
      </c>
      <c r="S187" s="6">
        <f t="shared" si="230"/>
        <v>0.90836080540190878</v>
      </c>
      <c r="T187" s="6">
        <f t="shared" si="222"/>
        <v>-0.1830579631595719</v>
      </c>
      <c r="U187" s="6">
        <f t="shared" si="222"/>
        <v>1.2747012893841392</v>
      </c>
      <c r="V187" s="6">
        <f t="shared" si="222"/>
        <v>1.8112919525932858</v>
      </c>
      <c r="W187" s="6">
        <f t="shared" si="222"/>
        <v>1.5596328578437957</v>
      </c>
      <c r="X187" s="6">
        <f t="shared" si="222"/>
        <v>2.5525148971383471</v>
      </c>
      <c r="Y187" s="8">
        <f t="shared" si="222"/>
        <v>10.327928559022492</v>
      </c>
      <c r="Z187" s="8">
        <f t="shared" si="222"/>
        <v>-3.9494129290348456</v>
      </c>
      <c r="AA187" s="8">
        <f t="shared" si="222"/>
        <v>4.9032474776698365</v>
      </c>
      <c r="AB187" s="182">
        <f t="shared" si="222"/>
        <v>3.3612262383948988</v>
      </c>
      <c r="AC187" s="182">
        <f t="shared" si="222"/>
        <v>0.80810489820366538</v>
      </c>
    </row>
    <row r="188" spans="2:29" ht="15" customHeight="1" x14ac:dyDescent="0.45">
      <c r="B188" s="44" t="s">
        <v>67</v>
      </c>
      <c r="C188" s="1" t="s">
        <v>68</v>
      </c>
      <c r="D188" s="3" t="str">
        <f>IFERROR((D148/#REF!-1)*100,"")</f>
        <v/>
      </c>
      <c r="E188" s="3">
        <f t="shared" ref="E188:S188" si="231">IFERROR((E148/D148-1)*100,"")</f>
        <v>-4.9938579080175405</v>
      </c>
      <c r="F188" s="3">
        <f t="shared" si="231"/>
        <v>0.70997049171781512</v>
      </c>
      <c r="G188" s="3">
        <f t="shared" si="231"/>
        <v>2.8128813800497809</v>
      </c>
      <c r="H188" s="3">
        <f t="shared" si="231"/>
        <v>-0.3209285413999341</v>
      </c>
      <c r="I188" s="3">
        <f t="shared" si="231"/>
        <v>1.1346186585782014</v>
      </c>
      <c r="J188" s="3">
        <f t="shared" si="231"/>
        <v>-1.0550606832067988</v>
      </c>
      <c r="K188" s="3">
        <f t="shared" si="231"/>
        <v>0.95224031955678523</v>
      </c>
      <c r="L188" s="3">
        <f t="shared" si="231"/>
        <v>1.3684605494123536</v>
      </c>
      <c r="M188" s="3">
        <f t="shared" si="231"/>
        <v>15.150977262481335</v>
      </c>
      <c r="N188" s="3">
        <f t="shared" si="231"/>
        <v>-2.5676923847600897</v>
      </c>
      <c r="O188" s="3">
        <f t="shared" si="231"/>
        <v>2.484177625391415</v>
      </c>
      <c r="P188" s="3">
        <f t="shared" si="231"/>
        <v>9.5873293574220817</v>
      </c>
      <c r="Q188" s="3">
        <f t="shared" si="231"/>
        <v>3.1804276699876288</v>
      </c>
      <c r="R188" s="3">
        <f t="shared" si="231"/>
        <v>3.2084559510246136</v>
      </c>
      <c r="S188" s="3">
        <f t="shared" si="231"/>
        <v>-1.0423318287679062</v>
      </c>
      <c r="T188" s="3">
        <f t="shared" si="222"/>
        <v>4.2516453099749052</v>
      </c>
      <c r="U188" s="3">
        <f t="shared" si="222"/>
        <v>-0.51489351452370657</v>
      </c>
      <c r="V188" s="3">
        <f t="shared" si="222"/>
        <v>5.6109510285606845E-2</v>
      </c>
      <c r="W188" s="3">
        <f t="shared" si="222"/>
        <v>1.6199224364275899</v>
      </c>
      <c r="X188" s="3">
        <f t="shared" si="222"/>
        <v>-1.0596144098680371</v>
      </c>
      <c r="Y188" s="7">
        <f t="shared" si="222"/>
        <v>10.223013712821283</v>
      </c>
      <c r="Z188" s="7">
        <f t="shared" si="222"/>
        <v>0.56485030615567311</v>
      </c>
      <c r="AA188" s="7">
        <f t="shared" si="222"/>
        <v>20.067036042029574</v>
      </c>
      <c r="AB188" s="179">
        <f t="shared" si="222"/>
        <v>12.333956354777076</v>
      </c>
      <c r="AC188" s="179">
        <f t="shared" si="222"/>
        <v>3.7103065785373701</v>
      </c>
    </row>
    <row r="189" spans="2:29" ht="15" customHeight="1" x14ac:dyDescent="0.45">
      <c r="B189" s="44" t="s">
        <v>69</v>
      </c>
      <c r="C189" s="1" t="s">
        <v>70</v>
      </c>
      <c r="D189" s="3" t="str">
        <f>IFERROR((D149/#REF!-1)*100,"")</f>
        <v/>
      </c>
      <c r="E189" s="3">
        <f t="shared" ref="E189:S189" si="232">IFERROR((E149/D149-1)*100,"")</f>
        <v>17.338816835659522</v>
      </c>
      <c r="F189" s="3">
        <f t="shared" si="232"/>
        <v>-8.2870097990142888</v>
      </c>
      <c r="G189" s="3">
        <f t="shared" si="232"/>
        <v>14.099150890058731</v>
      </c>
      <c r="H189" s="3">
        <f t="shared" si="232"/>
        <v>-3.500545827148327</v>
      </c>
      <c r="I189" s="3">
        <f t="shared" si="232"/>
        <v>-6.528702528775165</v>
      </c>
      <c r="J189" s="3">
        <f t="shared" si="232"/>
        <v>17.329618731228091</v>
      </c>
      <c r="K189" s="3">
        <f t="shared" si="232"/>
        <v>-2.804402580539378</v>
      </c>
      <c r="L189" s="3">
        <f t="shared" si="232"/>
        <v>1.2371550420726685</v>
      </c>
      <c r="M189" s="3">
        <f t="shared" si="232"/>
        <v>8.206965243851382</v>
      </c>
      <c r="N189" s="3">
        <f t="shared" si="232"/>
        <v>-1.6452797584723622</v>
      </c>
      <c r="O189" s="3">
        <f t="shared" si="232"/>
        <v>3.9850006194081633</v>
      </c>
      <c r="P189" s="3">
        <f t="shared" si="232"/>
        <v>-4.3596986173712544</v>
      </c>
      <c r="Q189" s="3">
        <f t="shared" si="232"/>
        <v>10.807903252624328</v>
      </c>
      <c r="R189" s="3">
        <f t="shared" si="232"/>
        <v>-1.6078152214049513</v>
      </c>
      <c r="S189" s="3">
        <f t="shared" si="232"/>
        <v>-1.5588684924408014</v>
      </c>
      <c r="T189" s="3">
        <f t="shared" ref="T189:AC198" si="233">IFERROR((T149/S149-1)*100,"")</f>
        <v>9.4227320775093659</v>
      </c>
      <c r="U189" s="3">
        <f t="shared" si="233"/>
        <v>10.732773621019653</v>
      </c>
      <c r="V189" s="3">
        <f t="shared" si="233"/>
        <v>14.845182677387525</v>
      </c>
      <c r="W189" s="3">
        <f t="shared" si="233"/>
        <v>0.31792301660358291</v>
      </c>
      <c r="X189" s="3">
        <f t="shared" si="233"/>
        <v>-7.2474315399921103</v>
      </c>
      <c r="Y189" s="7">
        <f t="shared" si="233"/>
        <v>10.438644720112711</v>
      </c>
      <c r="Z189" s="7">
        <f t="shared" si="233"/>
        <v>1.5989319993555018</v>
      </c>
      <c r="AA189" s="7">
        <f t="shared" si="233"/>
        <v>3.7064157292867606</v>
      </c>
      <c r="AB189" s="179">
        <f t="shared" si="233"/>
        <v>2.2822340678697151</v>
      </c>
      <c r="AC189" s="179">
        <f t="shared" si="233"/>
        <v>5.4150214344353742</v>
      </c>
    </row>
    <row r="190" spans="2:29" ht="15" customHeight="1" x14ac:dyDescent="0.45">
      <c r="B190" s="44" t="s">
        <v>71</v>
      </c>
      <c r="C190" s="1" t="s">
        <v>72</v>
      </c>
      <c r="D190" s="3" t="str">
        <f>IFERROR((D150/#REF!-1)*100,"")</f>
        <v/>
      </c>
      <c r="E190" s="3">
        <f t="shared" ref="E190:S190" si="234">IFERROR((E150/D150-1)*100,"")</f>
        <v>7.5220695435543661</v>
      </c>
      <c r="F190" s="3">
        <f t="shared" si="234"/>
        <v>11.720166936613129</v>
      </c>
      <c r="G190" s="3">
        <f t="shared" si="234"/>
        <v>-6.7013383885861195</v>
      </c>
      <c r="H190" s="3">
        <f t="shared" si="234"/>
        <v>12.569866097775527</v>
      </c>
      <c r="I190" s="3">
        <f t="shared" si="234"/>
        <v>1.7848163428217934</v>
      </c>
      <c r="J190" s="3">
        <f t="shared" si="234"/>
        <v>-7.6077885047155513</v>
      </c>
      <c r="K190" s="3">
        <f t="shared" si="234"/>
        <v>-0.26767604433177716</v>
      </c>
      <c r="L190" s="3">
        <f t="shared" si="234"/>
        <v>10.570406159275226</v>
      </c>
      <c r="M190" s="3">
        <f t="shared" si="234"/>
        <v>-2.545283908254059</v>
      </c>
      <c r="N190" s="3">
        <f t="shared" si="234"/>
        <v>-5.7110033518399383</v>
      </c>
      <c r="O190" s="3">
        <f t="shared" si="234"/>
        <v>4.1969957493101617</v>
      </c>
      <c r="P190" s="3">
        <f t="shared" si="234"/>
        <v>10.709891090108536</v>
      </c>
      <c r="Q190" s="3">
        <f t="shared" si="234"/>
        <v>3.1982739565721729</v>
      </c>
      <c r="R190" s="3">
        <f t="shared" si="234"/>
        <v>6.990064639659832</v>
      </c>
      <c r="S190" s="3">
        <f t="shared" si="234"/>
        <v>-2.0544555914298823</v>
      </c>
      <c r="T190" s="3">
        <f t="shared" si="233"/>
        <v>7.2876256901597047</v>
      </c>
      <c r="U190" s="3">
        <f t="shared" si="233"/>
        <v>-1.944734190195696E-2</v>
      </c>
      <c r="V190" s="3">
        <f t="shared" si="233"/>
        <v>-5.2205563322566544</v>
      </c>
      <c r="W190" s="3">
        <f t="shared" si="233"/>
        <v>-0.43894146601377582</v>
      </c>
      <c r="X190" s="3">
        <f t="shared" si="233"/>
        <v>4.660360878972547</v>
      </c>
      <c r="Y190" s="7">
        <f t="shared" si="233"/>
        <v>-1.1118235270043519</v>
      </c>
      <c r="Z190" s="7">
        <f t="shared" si="233"/>
        <v>-1.1885428428757283</v>
      </c>
      <c r="AA190" s="7">
        <f t="shared" si="233"/>
        <v>-4.2449104949104814</v>
      </c>
      <c r="AB190" s="179">
        <f t="shared" si="233"/>
        <v>-1.3494174277696058</v>
      </c>
      <c r="AC190" s="179">
        <f t="shared" si="233"/>
        <v>7.6452995402763291</v>
      </c>
    </row>
    <row r="191" spans="2:29" ht="15" customHeight="1" x14ac:dyDescent="0.45">
      <c r="B191" s="44" t="s">
        <v>73</v>
      </c>
      <c r="C191" s="1" t="s">
        <v>74</v>
      </c>
      <c r="D191" s="3" t="str">
        <f>IFERROR((D151/#REF!-1)*100,"")</f>
        <v/>
      </c>
      <c r="E191" s="3">
        <f t="shared" ref="E191:S191" si="235">IFERROR((E151/D151-1)*100,"")</f>
        <v>4.747515286569981</v>
      </c>
      <c r="F191" s="3">
        <f t="shared" si="235"/>
        <v>-6.1835352471545253</v>
      </c>
      <c r="G191" s="3">
        <f t="shared" si="235"/>
        <v>-2.4106869156013677</v>
      </c>
      <c r="H191" s="3">
        <f t="shared" si="235"/>
        <v>-4.3972507852241272E-2</v>
      </c>
      <c r="I191" s="3">
        <f t="shared" si="235"/>
        <v>3.1297018840081847E-3</v>
      </c>
      <c r="J191" s="3">
        <f t="shared" si="235"/>
        <v>-0.89844705076207454</v>
      </c>
      <c r="K191" s="3">
        <f t="shared" si="235"/>
        <v>4.1483134295861035E-3</v>
      </c>
      <c r="L191" s="3">
        <f t="shared" si="235"/>
        <v>1.4352711180420918E-2</v>
      </c>
      <c r="M191" s="3">
        <f t="shared" si="235"/>
        <v>4.1694552766435855E-2</v>
      </c>
      <c r="N191" s="3">
        <f t="shared" si="235"/>
        <v>0.79138036615482577</v>
      </c>
      <c r="O191" s="3">
        <f t="shared" si="235"/>
        <v>-17.664200927366871</v>
      </c>
      <c r="P191" s="3">
        <f t="shared" si="235"/>
        <v>-13.480249702548342</v>
      </c>
      <c r="Q191" s="3">
        <f t="shared" si="235"/>
        <v>1.4859560977771746</v>
      </c>
      <c r="R191" s="3">
        <f t="shared" si="235"/>
        <v>0.31881389658385828</v>
      </c>
      <c r="S191" s="3">
        <f t="shared" si="235"/>
        <v>1.8710204183778556</v>
      </c>
      <c r="T191" s="3">
        <f t="shared" si="233"/>
        <v>2.6335181384679052</v>
      </c>
      <c r="U191" s="3">
        <f t="shared" si="233"/>
        <v>1.2249272699433433</v>
      </c>
      <c r="V191" s="3">
        <f t="shared" si="233"/>
        <v>2.4445129469790494</v>
      </c>
      <c r="W191" s="3">
        <f t="shared" si="233"/>
        <v>-1.7715152933958644</v>
      </c>
      <c r="X191" s="3">
        <f t="shared" si="233"/>
        <v>-8.8524991106368027</v>
      </c>
      <c r="Y191" s="7">
        <f t="shared" si="233"/>
        <v>2.7394156133093928</v>
      </c>
      <c r="Z191" s="7">
        <f t="shared" si="233"/>
        <v>-0.61432458594066208</v>
      </c>
      <c r="AA191" s="7">
        <f t="shared" si="233"/>
        <v>-3.179925994449595</v>
      </c>
      <c r="AB191" s="179">
        <f t="shared" si="233"/>
        <v>2.365456789908138</v>
      </c>
      <c r="AC191" s="179">
        <f t="shared" si="233"/>
        <v>9.80147480175415</v>
      </c>
    </row>
    <row r="192" spans="2:29" ht="15" customHeight="1" x14ac:dyDescent="0.45">
      <c r="B192" s="44" t="s">
        <v>75</v>
      </c>
      <c r="C192" s="1" t="s">
        <v>76</v>
      </c>
      <c r="D192" s="3" t="str">
        <f>IFERROR((D152/#REF!-1)*100,"")</f>
        <v/>
      </c>
      <c r="E192" s="3">
        <f t="shared" ref="E192:S192" si="236">IFERROR((E152/D152-1)*100,"")</f>
        <v>-7.76464070769467</v>
      </c>
      <c r="F192" s="3">
        <f t="shared" si="236"/>
        <v>2.4529312964452821</v>
      </c>
      <c r="G192" s="3">
        <f t="shared" si="236"/>
        <v>3.3977120699089536</v>
      </c>
      <c r="H192" s="3">
        <f t="shared" si="236"/>
        <v>-3.8707209893735772</v>
      </c>
      <c r="I192" s="3">
        <f t="shared" si="236"/>
        <v>-7.5845228792659425</v>
      </c>
      <c r="J192" s="3">
        <f t="shared" si="236"/>
        <v>-0.54677883093211532</v>
      </c>
      <c r="K192" s="3">
        <f t="shared" si="236"/>
        <v>-2.3545814333313042</v>
      </c>
      <c r="L192" s="3">
        <f t="shared" si="236"/>
        <v>0.69991048098403397</v>
      </c>
      <c r="M192" s="3">
        <f t="shared" si="236"/>
        <v>0.24840008048963025</v>
      </c>
      <c r="N192" s="3">
        <f t="shared" si="236"/>
        <v>-1.0116952660347844</v>
      </c>
      <c r="O192" s="3">
        <f t="shared" si="236"/>
        <v>-1.114487460329594</v>
      </c>
      <c r="P192" s="3">
        <f t="shared" si="236"/>
        <v>-2.1651539830960465</v>
      </c>
      <c r="Q192" s="3">
        <f t="shared" si="236"/>
        <v>-1.2306791333279388</v>
      </c>
      <c r="R192" s="3">
        <f t="shared" si="236"/>
        <v>-1.6266308443672384</v>
      </c>
      <c r="S192" s="3">
        <f t="shared" si="236"/>
        <v>0.46101328819991849</v>
      </c>
      <c r="T192" s="3">
        <f t="shared" si="233"/>
        <v>0.41562261421710378</v>
      </c>
      <c r="U192" s="3">
        <f t="shared" si="233"/>
        <v>0.74560117302051587</v>
      </c>
      <c r="V192" s="3">
        <f t="shared" si="233"/>
        <v>4.4487777420392671</v>
      </c>
      <c r="W192" s="3">
        <f t="shared" si="233"/>
        <v>-6.7051949296004221E-2</v>
      </c>
      <c r="X192" s="3">
        <f t="shared" si="233"/>
        <v>3.1638776871050878</v>
      </c>
      <c r="Y192" s="7">
        <f t="shared" si="233"/>
        <v>0.4710338464526842</v>
      </c>
      <c r="Z192" s="7">
        <f t="shared" si="233"/>
        <v>-0.92872230853834337</v>
      </c>
      <c r="AA192" s="7">
        <f t="shared" si="233"/>
        <v>-2.454754460572528</v>
      </c>
      <c r="AB192" s="179">
        <f t="shared" si="233"/>
        <v>0.93318357123943763</v>
      </c>
      <c r="AC192" s="179">
        <f t="shared" si="233"/>
        <v>1.7277520833435034</v>
      </c>
    </row>
    <row r="193" spans="1:29" ht="15" customHeight="1" x14ac:dyDescent="0.45">
      <c r="B193" s="44" t="s">
        <v>77</v>
      </c>
      <c r="C193" s="1" t="s">
        <v>78</v>
      </c>
      <c r="D193" s="3" t="str">
        <f>IFERROR((D153/#REF!-1)*100,"")</f>
        <v/>
      </c>
      <c r="E193" s="3">
        <f t="shared" ref="E193:S193" si="237">IFERROR((E153/D153-1)*100,"")</f>
        <v>0.38106198744456421</v>
      </c>
      <c r="F193" s="3">
        <f t="shared" si="237"/>
        <v>0.35991355126869795</v>
      </c>
      <c r="G193" s="3">
        <f t="shared" si="237"/>
        <v>1.7282892971610675</v>
      </c>
      <c r="H193" s="3">
        <f t="shared" si="237"/>
        <v>-6.209899217013426E-3</v>
      </c>
      <c r="I193" s="3">
        <f t="shared" si="237"/>
        <v>-5.3984386858141331E-2</v>
      </c>
      <c r="J193" s="3">
        <f t="shared" si="237"/>
        <v>-0.17916133835559345</v>
      </c>
      <c r="K193" s="3">
        <f t="shared" si="237"/>
        <v>2.6026819025160242</v>
      </c>
      <c r="L193" s="3">
        <f t="shared" si="237"/>
        <v>0.33061791296413734</v>
      </c>
      <c r="M193" s="3">
        <f t="shared" si="237"/>
        <v>0.73404307140845226</v>
      </c>
      <c r="N193" s="3">
        <f t="shared" si="237"/>
        <v>9.8280224322421681</v>
      </c>
      <c r="O193" s="3">
        <f t="shared" si="237"/>
        <v>-2.2339389736720783</v>
      </c>
      <c r="P193" s="3">
        <f t="shared" si="237"/>
        <v>0.17583377688001889</v>
      </c>
      <c r="Q193" s="3">
        <f t="shared" si="237"/>
        <v>-2.4643147161507173E-2</v>
      </c>
      <c r="R193" s="3">
        <f t="shared" si="237"/>
        <v>-0.19922966173017143</v>
      </c>
      <c r="S193" s="3">
        <f t="shared" si="237"/>
        <v>-0.70193309906143586</v>
      </c>
      <c r="T193" s="3">
        <f t="shared" si="233"/>
        <v>3.6479566951808096E-2</v>
      </c>
      <c r="U193" s="3">
        <f t="shared" si="233"/>
        <v>4.1068257860210622E-3</v>
      </c>
      <c r="V193" s="3">
        <f t="shared" si="233"/>
        <v>6.2388221103937269E-3</v>
      </c>
      <c r="W193" s="3">
        <f t="shared" si="233"/>
        <v>-3.0205246778991501E-2</v>
      </c>
      <c r="X193" s="3">
        <f t="shared" si="233"/>
        <v>3.9046924686537254</v>
      </c>
      <c r="Y193" s="7">
        <f t="shared" si="233"/>
        <v>4.0938971550352754E-2</v>
      </c>
      <c r="Z193" s="7">
        <f t="shared" si="233"/>
        <v>0.58861511143906142</v>
      </c>
      <c r="AA193" s="7">
        <f t="shared" si="233"/>
        <v>-1.0783367205490557</v>
      </c>
      <c r="AB193" s="179">
        <f t="shared" si="233"/>
        <v>-0.75693807237823263</v>
      </c>
      <c r="AC193" s="179">
        <f t="shared" si="233"/>
        <v>0.81615915601267464</v>
      </c>
    </row>
    <row r="194" spans="1:29" ht="15" customHeight="1" x14ac:dyDescent="0.45">
      <c r="B194" s="44" t="s">
        <v>79</v>
      </c>
      <c r="C194" s="1" t="s">
        <v>235</v>
      </c>
      <c r="D194" s="3" t="str">
        <f>IFERROR((D154/#REF!-1)*100,"")</f>
        <v/>
      </c>
      <c r="E194" s="3">
        <f t="shared" ref="E194:S194" si="238">IFERROR((E154/D154-1)*100,"")</f>
        <v>15.933331040503539</v>
      </c>
      <c r="F194" s="3">
        <f t="shared" si="238"/>
        <v>6.163924448966096</v>
      </c>
      <c r="G194" s="3">
        <f t="shared" si="238"/>
        <v>1.3864486985868174</v>
      </c>
      <c r="H194" s="3">
        <f t="shared" si="238"/>
        <v>5.7827937952657615</v>
      </c>
      <c r="I194" s="3">
        <f t="shared" si="238"/>
        <v>34.199114521504704</v>
      </c>
      <c r="J194" s="3">
        <f t="shared" si="238"/>
        <v>-5.5504329559153849</v>
      </c>
      <c r="K194" s="3">
        <f t="shared" si="238"/>
        <v>13.30965038786578</v>
      </c>
      <c r="L194" s="3">
        <f t="shared" si="238"/>
        <v>-9.0859083220773407E-2</v>
      </c>
      <c r="M194" s="3">
        <f t="shared" si="238"/>
        <v>-5.8421331652414032E-2</v>
      </c>
      <c r="N194" s="3">
        <f t="shared" si="238"/>
        <v>4.0726941005548634</v>
      </c>
      <c r="O194" s="3">
        <f t="shared" si="238"/>
        <v>8.0592861053782947</v>
      </c>
      <c r="P194" s="3">
        <f t="shared" si="238"/>
        <v>-4.3078491577193017</v>
      </c>
      <c r="Q194" s="3">
        <f t="shared" si="238"/>
        <v>-2.0280865591649322</v>
      </c>
      <c r="R194" s="3">
        <f t="shared" si="238"/>
        <v>5.3438801908556322E-2</v>
      </c>
      <c r="S194" s="3">
        <f t="shared" si="238"/>
        <v>1.035988327949422</v>
      </c>
      <c r="T194" s="3">
        <f t="shared" si="233"/>
        <v>4.7948141798782373</v>
      </c>
      <c r="U194" s="3">
        <f t="shared" si="233"/>
        <v>2.8827654688760695</v>
      </c>
      <c r="V194" s="3">
        <f t="shared" si="233"/>
        <v>3.763722461545016</v>
      </c>
      <c r="W194" s="3">
        <f t="shared" si="233"/>
        <v>-2.9256356608390321</v>
      </c>
      <c r="X194" s="3">
        <f t="shared" si="233"/>
        <v>0.47298726572744254</v>
      </c>
      <c r="Y194" s="7">
        <f t="shared" si="233"/>
        <v>7.2475812647986082</v>
      </c>
      <c r="Z194" s="7">
        <f t="shared" si="233"/>
        <v>-1.2114529949431962</v>
      </c>
      <c r="AA194" s="7">
        <f t="shared" si="233"/>
        <v>-2.3044573055779116</v>
      </c>
      <c r="AB194" s="179">
        <f t="shared" si="233"/>
        <v>-3.9433669533523785</v>
      </c>
      <c r="AC194" s="179">
        <f t="shared" si="233"/>
        <v>-4.2249931178026561</v>
      </c>
    </row>
    <row r="195" spans="1:29" ht="15" customHeight="1" x14ac:dyDescent="0.45">
      <c r="B195" s="44" t="s">
        <v>80</v>
      </c>
      <c r="C195" s="1" t="s">
        <v>236</v>
      </c>
      <c r="D195" s="3" t="str">
        <f>IFERROR((D155/#REF!-1)*100,"")</f>
        <v/>
      </c>
      <c r="E195" s="3">
        <f t="shared" ref="E195:S195" si="239">IFERROR((E155/D155-1)*100,"")</f>
        <v>1.1252188626832416</v>
      </c>
      <c r="F195" s="3">
        <f t="shared" si="239"/>
        <v>-0.19001549331690848</v>
      </c>
      <c r="G195" s="3">
        <f t="shared" si="239"/>
        <v>0.67066094497465478</v>
      </c>
      <c r="H195" s="3">
        <f t="shared" si="239"/>
        <v>1.1206505505508835</v>
      </c>
      <c r="I195" s="3">
        <f t="shared" si="239"/>
        <v>-0.19249562121499419</v>
      </c>
      <c r="J195" s="3">
        <f t="shared" si="239"/>
        <v>-1.0730028856707485</v>
      </c>
      <c r="K195" s="3">
        <f t="shared" si="239"/>
        <v>1.4873113435586838</v>
      </c>
      <c r="L195" s="3">
        <f t="shared" si="239"/>
        <v>8.3821251216394277</v>
      </c>
      <c r="M195" s="3">
        <f t="shared" si="239"/>
        <v>2.5917224606438971</v>
      </c>
      <c r="N195" s="3">
        <f t="shared" si="239"/>
        <v>1.8025691615890294</v>
      </c>
      <c r="O195" s="3">
        <f t="shared" si="239"/>
        <v>2.9600781192042458</v>
      </c>
      <c r="P195" s="3">
        <f t="shared" si="239"/>
        <v>3.1603487762060123</v>
      </c>
      <c r="Q195" s="3">
        <f t="shared" si="239"/>
        <v>4.7432607211426614</v>
      </c>
      <c r="R195" s="3">
        <f t="shared" si="239"/>
        <v>0.62429803062695743</v>
      </c>
      <c r="S195" s="3">
        <f t="shared" si="239"/>
        <v>2.941955595642165</v>
      </c>
      <c r="T195" s="3">
        <f t="shared" si="233"/>
        <v>-4.3723105231809996</v>
      </c>
      <c r="U195" s="3">
        <f t="shared" si="233"/>
        <v>2.0018115818465354</v>
      </c>
      <c r="V195" s="3">
        <f t="shared" si="233"/>
        <v>2.6358794239684347</v>
      </c>
      <c r="W195" s="3">
        <f t="shared" si="233"/>
        <v>3.1886776366271796</v>
      </c>
      <c r="X195" s="3">
        <f t="shared" si="233"/>
        <v>5.7574797195487415</v>
      </c>
      <c r="Y195" s="7">
        <f t="shared" si="233"/>
        <v>16.450966137718016</v>
      </c>
      <c r="Z195" s="7">
        <f t="shared" si="233"/>
        <v>-7.6102343065445162</v>
      </c>
      <c r="AA195" s="7">
        <f t="shared" si="233"/>
        <v>3.1874318476742713</v>
      </c>
      <c r="AB195" s="179">
        <f t="shared" si="233"/>
        <v>1.4238624077786532</v>
      </c>
      <c r="AC195" s="179">
        <f t="shared" si="233"/>
        <v>-1.840394402256984</v>
      </c>
    </row>
    <row r="196" spans="1:29" ht="15" customHeight="1" x14ac:dyDescent="0.45">
      <c r="B196" s="57" t="s">
        <v>237</v>
      </c>
      <c r="C196" s="12" t="s">
        <v>238</v>
      </c>
      <c r="D196" s="11" t="str">
        <f>IFERROR((D156/#REF!-1)*100,"")</f>
        <v/>
      </c>
      <c r="E196" s="11" t="str">
        <f t="shared" ref="E196:S196" si="240">IFERROR((E156/D156-1)*100,"")</f>
        <v/>
      </c>
      <c r="F196" s="11" t="str">
        <f t="shared" si="240"/>
        <v/>
      </c>
      <c r="G196" s="11" t="str">
        <f t="shared" si="240"/>
        <v/>
      </c>
      <c r="H196" s="11" t="str">
        <f t="shared" si="240"/>
        <v/>
      </c>
      <c r="I196" s="11" t="str">
        <f t="shared" si="240"/>
        <v/>
      </c>
      <c r="J196" s="11" t="str">
        <f t="shared" si="240"/>
        <v/>
      </c>
      <c r="K196" s="11" t="str">
        <f t="shared" si="240"/>
        <v/>
      </c>
      <c r="L196" s="11" t="str">
        <f t="shared" si="240"/>
        <v/>
      </c>
      <c r="M196" s="11" t="str">
        <f t="shared" si="240"/>
        <v/>
      </c>
      <c r="N196" s="11" t="str">
        <f t="shared" si="240"/>
        <v/>
      </c>
      <c r="O196" s="11" t="str">
        <f t="shared" si="240"/>
        <v/>
      </c>
      <c r="P196" s="11" t="str">
        <f t="shared" si="240"/>
        <v/>
      </c>
      <c r="Q196" s="11" t="str">
        <f t="shared" si="240"/>
        <v/>
      </c>
      <c r="R196" s="11" t="str">
        <f t="shared" si="240"/>
        <v/>
      </c>
      <c r="S196" s="11" t="str">
        <f t="shared" si="240"/>
        <v/>
      </c>
      <c r="T196" s="11" t="str">
        <f t="shared" si="233"/>
        <v/>
      </c>
      <c r="U196" s="11" t="str">
        <f t="shared" si="233"/>
        <v/>
      </c>
      <c r="V196" s="11" t="str">
        <f t="shared" si="233"/>
        <v/>
      </c>
      <c r="W196" s="11" t="str">
        <f t="shared" si="233"/>
        <v/>
      </c>
      <c r="X196" s="11" t="str">
        <f t="shared" si="233"/>
        <v/>
      </c>
      <c r="Y196" s="15" t="str">
        <f t="shared" si="233"/>
        <v/>
      </c>
      <c r="Z196" s="15" t="str">
        <f t="shared" si="233"/>
        <v/>
      </c>
      <c r="AA196" s="15" t="str">
        <f t="shared" si="233"/>
        <v/>
      </c>
      <c r="AB196" s="194" t="str">
        <f t="shared" si="233"/>
        <v/>
      </c>
      <c r="AC196" s="194" t="str">
        <f t="shared" si="233"/>
        <v/>
      </c>
    </row>
    <row r="197" spans="1:29" ht="15" customHeight="1" x14ac:dyDescent="0.45">
      <c r="B197" s="57" t="s">
        <v>239</v>
      </c>
      <c r="C197" s="12" t="s">
        <v>240</v>
      </c>
      <c r="D197" s="11" t="str">
        <f>IFERROR((D157/#REF!-1)*100,"")</f>
        <v/>
      </c>
      <c r="E197" s="11" t="str">
        <f t="shared" ref="E197:S197" si="241">IFERROR((E157/D157-1)*100,"")</f>
        <v/>
      </c>
      <c r="F197" s="11" t="str">
        <f t="shared" si="241"/>
        <v/>
      </c>
      <c r="G197" s="11" t="str">
        <f t="shared" si="241"/>
        <v/>
      </c>
      <c r="H197" s="11" t="str">
        <f t="shared" si="241"/>
        <v/>
      </c>
      <c r="I197" s="11" t="str">
        <f t="shared" si="241"/>
        <v/>
      </c>
      <c r="J197" s="11" t="str">
        <f t="shared" si="241"/>
        <v/>
      </c>
      <c r="K197" s="11" t="str">
        <f t="shared" si="241"/>
        <v/>
      </c>
      <c r="L197" s="11" t="str">
        <f t="shared" si="241"/>
        <v/>
      </c>
      <c r="M197" s="11" t="str">
        <f t="shared" si="241"/>
        <v/>
      </c>
      <c r="N197" s="11" t="str">
        <f t="shared" si="241"/>
        <v/>
      </c>
      <c r="O197" s="11" t="str">
        <f t="shared" si="241"/>
        <v/>
      </c>
      <c r="P197" s="11" t="str">
        <f t="shared" si="241"/>
        <v/>
      </c>
      <c r="Q197" s="11" t="str">
        <f t="shared" si="241"/>
        <v/>
      </c>
      <c r="R197" s="11" t="str">
        <f t="shared" si="241"/>
        <v/>
      </c>
      <c r="S197" s="11" t="str">
        <f t="shared" si="241"/>
        <v/>
      </c>
      <c r="T197" s="11" t="str">
        <f t="shared" si="233"/>
        <v/>
      </c>
      <c r="U197" s="11" t="str">
        <f t="shared" si="233"/>
        <v/>
      </c>
      <c r="V197" s="11" t="str">
        <f t="shared" si="233"/>
        <v/>
      </c>
      <c r="W197" s="11" t="str">
        <f t="shared" si="233"/>
        <v/>
      </c>
      <c r="X197" s="11" t="str">
        <f t="shared" si="233"/>
        <v/>
      </c>
      <c r="Y197" s="15" t="str">
        <f t="shared" si="233"/>
        <v/>
      </c>
      <c r="Z197" s="15" t="str">
        <f t="shared" si="233"/>
        <v/>
      </c>
      <c r="AA197" s="15" t="str">
        <f t="shared" si="233"/>
        <v/>
      </c>
      <c r="AB197" s="194" t="str">
        <f t="shared" si="233"/>
        <v/>
      </c>
      <c r="AC197" s="194" t="str">
        <f t="shared" si="233"/>
        <v/>
      </c>
    </row>
    <row r="198" spans="1:29" ht="15" customHeight="1" x14ac:dyDescent="0.45">
      <c r="B198" s="57" t="s">
        <v>241</v>
      </c>
      <c r="C198" s="12" t="s">
        <v>242</v>
      </c>
      <c r="D198" s="11" t="str">
        <f>IFERROR((D158/#REF!-1)*100,"")</f>
        <v/>
      </c>
      <c r="E198" s="11" t="str">
        <f t="shared" ref="E198:S198" si="242">IFERROR((E158/D158-1)*100,"")</f>
        <v/>
      </c>
      <c r="F198" s="11" t="str">
        <f t="shared" si="242"/>
        <v/>
      </c>
      <c r="G198" s="11" t="str">
        <f t="shared" si="242"/>
        <v/>
      </c>
      <c r="H198" s="11" t="str">
        <f t="shared" si="242"/>
        <v/>
      </c>
      <c r="I198" s="11" t="str">
        <f t="shared" si="242"/>
        <v/>
      </c>
      <c r="J198" s="11" t="str">
        <f t="shared" si="242"/>
        <v/>
      </c>
      <c r="K198" s="11" t="str">
        <f t="shared" si="242"/>
        <v/>
      </c>
      <c r="L198" s="11" t="str">
        <f t="shared" si="242"/>
        <v/>
      </c>
      <c r="M198" s="11" t="str">
        <f t="shared" si="242"/>
        <v/>
      </c>
      <c r="N198" s="11" t="str">
        <f t="shared" si="242"/>
        <v/>
      </c>
      <c r="O198" s="11" t="str">
        <f t="shared" si="242"/>
        <v/>
      </c>
      <c r="P198" s="11" t="str">
        <f t="shared" si="242"/>
        <v/>
      </c>
      <c r="Q198" s="11" t="str">
        <f t="shared" si="242"/>
        <v/>
      </c>
      <c r="R198" s="11" t="str">
        <f t="shared" si="242"/>
        <v/>
      </c>
      <c r="S198" s="11" t="str">
        <f t="shared" si="242"/>
        <v/>
      </c>
      <c r="T198" s="11" t="str">
        <f t="shared" si="233"/>
        <v/>
      </c>
      <c r="U198" s="11" t="str">
        <f t="shared" si="233"/>
        <v/>
      </c>
      <c r="V198" s="11" t="str">
        <f t="shared" si="233"/>
        <v/>
      </c>
      <c r="W198" s="11" t="str">
        <f t="shared" si="233"/>
        <v/>
      </c>
      <c r="X198" s="11" t="str">
        <f t="shared" si="233"/>
        <v/>
      </c>
      <c r="Y198" s="15" t="str">
        <f t="shared" si="233"/>
        <v/>
      </c>
      <c r="Z198" s="15" t="str">
        <f t="shared" si="233"/>
        <v/>
      </c>
      <c r="AA198" s="15" t="str">
        <f t="shared" si="233"/>
        <v/>
      </c>
      <c r="AB198" s="194" t="str">
        <f t="shared" si="233"/>
        <v/>
      </c>
      <c r="AC198" s="194" t="str">
        <f t="shared" si="233"/>
        <v/>
      </c>
    </row>
    <row r="199" spans="1:29" ht="15" customHeight="1" x14ac:dyDescent="0.45">
      <c r="B199" s="44" t="s">
        <v>82</v>
      </c>
      <c r="C199" s="4" t="s">
        <v>83</v>
      </c>
      <c r="D199" s="6" t="str">
        <f>IFERROR((D159/#REF!-1)*100,"")</f>
        <v/>
      </c>
      <c r="E199" s="6">
        <f t="shared" ref="E199:S199" si="243">IFERROR((E159/D159-1)*100,"")</f>
        <v>-8.5222015680952445E-2</v>
      </c>
      <c r="F199" s="6">
        <f t="shared" si="243"/>
        <v>2.9989223723629665</v>
      </c>
      <c r="G199" s="6">
        <f t="shared" si="243"/>
        <v>2.5446041686514764</v>
      </c>
      <c r="H199" s="6">
        <f t="shared" si="243"/>
        <v>1.3706527710788174</v>
      </c>
      <c r="I199" s="6">
        <f t="shared" si="243"/>
        <v>-0.20138319257921866</v>
      </c>
      <c r="J199" s="6">
        <f t="shared" si="243"/>
        <v>2.3506474830993662</v>
      </c>
      <c r="K199" s="6">
        <f t="shared" si="243"/>
        <v>0.49266218511012649</v>
      </c>
      <c r="L199" s="6">
        <f t="shared" si="243"/>
        <v>2.3231642866816005</v>
      </c>
      <c r="M199" s="6">
        <f t="shared" si="243"/>
        <v>10.462657611491455</v>
      </c>
      <c r="N199" s="6">
        <f t="shared" si="243"/>
        <v>2.0267021663333606</v>
      </c>
      <c r="O199" s="6">
        <f t="shared" si="243"/>
        <v>4.5159524125934158</v>
      </c>
      <c r="P199" s="6">
        <f t="shared" si="243"/>
        <v>7.0325969087942308</v>
      </c>
      <c r="Q199" s="6">
        <f t="shared" si="243"/>
        <v>5.6854279894597459</v>
      </c>
      <c r="R199" s="6">
        <f t="shared" si="243"/>
        <v>-3.5443786671127797</v>
      </c>
      <c r="S199" s="6">
        <f t="shared" si="243"/>
        <v>-0.4976001120412743</v>
      </c>
      <c r="T199" s="6">
        <f t="shared" ref="T199:AC201" si="244">IFERROR((T159/S159-1)*100,"")</f>
        <v>-1.9214071915293895</v>
      </c>
      <c r="U199" s="6">
        <f t="shared" si="244"/>
        <v>2.1716719509648819</v>
      </c>
      <c r="V199" s="6">
        <f t="shared" si="244"/>
        <v>2.1936955576806083</v>
      </c>
      <c r="W199" s="6">
        <f t="shared" si="244"/>
        <v>1.0778069870179596</v>
      </c>
      <c r="X199" s="6">
        <f t="shared" si="244"/>
        <v>0.90867769126945497</v>
      </c>
      <c r="Y199" s="8">
        <f t="shared" si="244"/>
        <v>8.0473245872345611</v>
      </c>
      <c r="Z199" s="8">
        <f t="shared" si="244"/>
        <v>-0.93851833123029804</v>
      </c>
      <c r="AA199" s="8">
        <f t="shared" si="244"/>
        <v>7.3639031303100122</v>
      </c>
      <c r="AB199" s="182">
        <f t="shared" si="244"/>
        <v>1.1032337853463137</v>
      </c>
      <c r="AC199" s="182">
        <f t="shared" si="244"/>
        <v>9.2949294943436289</v>
      </c>
    </row>
    <row r="200" spans="1:29" ht="15" customHeight="1" x14ac:dyDescent="0.45">
      <c r="B200" s="44" t="s">
        <v>84</v>
      </c>
      <c r="C200" s="1" t="s">
        <v>85</v>
      </c>
      <c r="D200" s="3" t="str">
        <f>IFERROR((D160/#REF!-1)*100,"")</f>
        <v/>
      </c>
      <c r="E200" s="3">
        <f t="shared" ref="E200:S200" si="245">IFERROR((E160/D160-1)*100,"")</f>
        <v>-11.996170777152193</v>
      </c>
      <c r="F200" s="3">
        <f t="shared" si="245"/>
        <v>21.620827186307622</v>
      </c>
      <c r="G200" s="3">
        <f t="shared" si="245"/>
        <v>11.190379989050324</v>
      </c>
      <c r="H200" s="3">
        <f t="shared" si="245"/>
        <v>3.1546928103396432</v>
      </c>
      <c r="I200" s="3">
        <f t="shared" si="245"/>
        <v>3.8484144801392395</v>
      </c>
      <c r="J200" s="3">
        <f t="shared" si="245"/>
        <v>21.446562642790102</v>
      </c>
      <c r="K200" s="3">
        <f t="shared" si="245"/>
        <v>-13.604683995962963</v>
      </c>
      <c r="L200" s="3">
        <f t="shared" si="245"/>
        <v>4.6470717964039121</v>
      </c>
      <c r="M200" s="3">
        <f t="shared" si="245"/>
        <v>-5.4910092098730772</v>
      </c>
      <c r="N200" s="3">
        <f t="shared" si="245"/>
        <v>7.0058522697235892</v>
      </c>
      <c r="O200" s="3">
        <f t="shared" si="245"/>
        <v>-4.3227969966430635</v>
      </c>
      <c r="P200" s="3">
        <f t="shared" si="245"/>
        <v>3.4724121867236279</v>
      </c>
      <c r="Q200" s="3">
        <f t="shared" si="245"/>
        <v>7.2357182772495143</v>
      </c>
      <c r="R200" s="3">
        <f t="shared" si="245"/>
        <v>11.520289120141669</v>
      </c>
      <c r="S200" s="3">
        <f t="shared" si="245"/>
        <v>-1.8629295067926543</v>
      </c>
      <c r="T200" s="3">
        <f t="shared" si="244"/>
        <v>-5.1186172051999375</v>
      </c>
      <c r="U200" s="3">
        <f t="shared" si="244"/>
        <v>6.8664124093201551</v>
      </c>
      <c r="V200" s="3">
        <f t="shared" si="244"/>
        <v>-4.8809562708232228</v>
      </c>
      <c r="W200" s="3">
        <f t="shared" si="244"/>
        <v>1.0388832527376657</v>
      </c>
      <c r="X200" s="3">
        <f t="shared" si="244"/>
        <v>-3.3054735480108621</v>
      </c>
      <c r="Y200" s="7">
        <f t="shared" si="244"/>
        <v>-9.5007264791520782</v>
      </c>
      <c r="Z200" s="7">
        <f t="shared" si="244"/>
        <v>12.450845475332573</v>
      </c>
      <c r="AA200" s="7">
        <f t="shared" si="244"/>
        <v>-22.666669313826404</v>
      </c>
      <c r="AB200" s="179">
        <f t="shared" si="244"/>
        <v>13.658143278711666</v>
      </c>
      <c r="AC200" s="179">
        <f t="shared" si="244"/>
        <v>13.84116784379712</v>
      </c>
    </row>
    <row r="201" spans="1:29" s="68" customFormat="1" ht="15" customHeight="1" thickBot="1" x14ac:dyDescent="0.45">
      <c r="B201" s="86" t="s">
        <v>86</v>
      </c>
      <c r="C201" s="100" t="s">
        <v>12</v>
      </c>
      <c r="D201" s="102" t="str">
        <f>IFERROR((D161/#REF!-1)*100,"")</f>
        <v/>
      </c>
      <c r="E201" s="102">
        <f t="shared" ref="E201:S201" si="246">IFERROR((E161/D161-1)*100,"")</f>
        <v>-0.81977318532676646</v>
      </c>
      <c r="F201" s="102">
        <f t="shared" si="246"/>
        <v>3.9615529155324625</v>
      </c>
      <c r="G201" s="102">
        <f t="shared" si="246"/>
        <v>3.0569860953832961</v>
      </c>
      <c r="H201" s="102">
        <f t="shared" si="246"/>
        <v>1.4847288120674706</v>
      </c>
      <c r="I201" s="102">
        <f t="shared" si="246"/>
        <v>9.0648589680308866E-2</v>
      </c>
      <c r="J201" s="102">
        <f t="shared" si="246"/>
        <v>3.7393853990325798</v>
      </c>
      <c r="K201" s="102">
        <f t="shared" si="246"/>
        <v>-0.66282682428427941</v>
      </c>
      <c r="L201" s="102">
        <f t="shared" si="246"/>
        <v>2.4923491865975755</v>
      </c>
      <c r="M201" s="102">
        <f t="shared" si="246"/>
        <v>9.1598004351284743</v>
      </c>
      <c r="N201" s="102">
        <f t="shared" si="246"/>
        <v>2.4055048714918703</v>
      </c>
      <c r="O201" s="102">
        <f t="shared" si="246"/>
        <v>3.7796187270321857</v>
      </c>
      <c r="P201" s="102">
        <f t="shared" si="246"/>
        <v>6.7380048075642351</v>
      </c>
      <c r="Q201" s="102">
        <f t="shared" si="246"/>
        <v>5.8239994891262858</v>
      </c>
      <c r="R201" s="102">
        <f t="shared" si="246"/>
        <v>-2.1291711774801492</v>
      </c>
      <c r="S201" s="102">
        <f t="shared" si="246"/>
        <v>-0.62038692578657573</v>
      </c>
      <c r="T201" s="102">
        <f t="shared" si="244"/>
        <v>-2.2239541799942031</v>
      </c>
      <c r="U201" s="102">
        <f t="shared" si="244"/>
        <v>2.6042991922655911</v>
      </c>
      <c r="V201" s="102">
        <f t="shared" si="244"/>
        <v>1.4162972801714302</v>
      </c>
      <c r="W201" s="102">
        <f t="shared" si="244"/>
        <v>1.0739668900480615</v>
      </c>
      <c r="X201" s="102">
        <f t="shared" si="244"/>
        <v>0.51279296742297031</v>
      </c>
      <c r="Y201" s="102">
        <f t="shared" si="244"/>
        <v>6.4655957773861239</v>
      </c>
      <c r="Z201" s="102">
        <f t="shared" si="244"/>
        <v>0.11286310339801986</v>
      </c>
      <c r="AA201" s="102">
        <f t="shared" si="244"/>
        <v>4.6387477851035142</v>
      </c>
      <c r="AB201" s="173">
        <f t="shared" si="244"/>
        <v>1.9664813029974804</v>
      </c>
      <c r="AC201" s="173">
        <f t="shared" si="244"/>
        <v>9.6718384349230302</v>
      </c>
    </row>
    <row r="202" spans="1:29" ht="15" customHeight="1" thickTop="1" x14ac:dyDescent="0.5"/>
    <row r="203" spans="1:29" ht="15" customHeight="1" x14ac:dyDescent="0.45">
      <c r="C203" s="32"/>
      <c r="D203" s="33"/>
      <c r="E203" s="33"/>
      <c r="F203" s="33"/>
      <c r="G203" s="33"/>
      <c r="H203" s="33"/>
      <c r="I203" s="33"/>
      <c r="J203" s="33"/>
      <c r="K203" s="33"/>
      <c r="L203" s="33"/>
      <c r="M203" s="33"/>
      <c r="N203" s="33"/>
      <c r="O203" s="33"/>
      <c r="P203" s="33"/>
      <c r="Q203" s="33"/>
      <c r="R203" s="33"/>
      <c r="S203" s="33"/>
      <c r="T203" s="33"/>
      <c r="U203" s="33"/>
      <c r="V203" s="33"/>
      <c r="W203" s="33"/>
      <c r="X203" s="33"/>
      <c r="Y203" s="34"/>
      <c r="Z203" s="34"/>
      <c r="AA203" s="34"/>
      <c r="AB203" s="195"/>
      <c r="AC203" s="195"/>
    </row>
    <row r="204" spans="1:29" ht="15" customHeight="1" x14ac:dyDescent="0.5">
      <c r="B204" s="64"/>
      <c r="C204" s="62" t="s">
        <v>343</v>
      </c>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169"/>
      <c r="AC204" s="169"/>
    </row>
    <row r="205" spans="1:29" ht="15" customHeight="1" x14ac:dyDescent="0.5">
      <c r="B205" s="64"/>
      <c r="C205" s="62" t="s">
        <v>337</v>
      </c>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169"/>
      <c r="AC205" s="169"/>
    </row>
    <row r="206" spans="1:29" ht="15" customHeight="1" thickBot="1" x14ac:dyDescent="0.55000000000000004">
      <c r="B206" s="94"/>
      <c r="C206" s="95" t="s">
        <v>344</v>
      </c>
      <c r="D206" s="107">
        <v>1999</v>
      </c>
      <c r="E206" s="107">
        <f t="shared" ref="E206:AC206" si="247">+D206+1</f>
        <v>2000</v>
      </c>
      <c r="F206" s="107">
        <f t="shared" si="247"/>
        <v>2001</v>
      </c>
      <c r="G206" s="107">
        <f t="shared" si="247"/>
        <v>2002</v>
      </c>
      <c r="H206" s="107">
        <f t="shared" si="247"/>
        <v>2003</v>
      </c>
      <c r="I206" s="107">
        <f t="shared" si="247"/>
        <v>2004</v>
      </c>
      <c r="J206" s="107">
        <f t="shared" si="247"/>
        <v>2005</v>
      </c>
      <c r="K206" s="107">
        <f t="shared" si="247"/>
        <v>2006</v>
      </c>
      <c r="L206" s="107">
        <f t="shared" si="247"/>
        <v>2007</v>
      </c>
      <c r="M206" s="107">
        <f t="shared" si="247"/>
        <v>2008</v>
      </c>
      <c r="N206" s="107">
        <f t="shared" si="247"/>
        <v>2009</v>
      </c>
      <c r="O206" s="107">
        <f t="shared" si="247"/>
        <v>2010</v>
      </c>
      <c r="P206" s="107">
        <f t="shared" si="247"/>
        <v>2011</v>
      </c>
      <c r="Q206" s="107">
        <f t="shared" si="247"/>
        <v>2012</v>
      </c>
      <c r="R206" s="107">
        <f t="shared" si="247"/>
        <v>2013</v>
      </c>
      <c r="S206" s="107">
        <f t="shared" si="247"/>
        <v>2014</v>
      </c>
      <c r="T206" s="107">
        <f t="shared" si="247"/>
        <v>2015</v>
      </c>
      <c r="U206" s="107">
        <f t="shared" si="247"/>
        <v>2016</v>
      </c>
      <c r="V206" s="107">
        <f t="shared" si="247"/>
        <v>2017</v>
      </c>
      <c r="W206" s="107">
        <f t="shared" si="247"/>
        <v>2018</v>
      </c>
      <c r="X206" s="107">
        <f t="shared" si="247"/>
        <v>2019</v>
      </c>
      <c r="Y206" s="107">
        <f t="shared" si="247"/>
        <v>2020</v>
      </c>
      <c r="Z206" s="107">
        <f t="shared" si="247"/>
        <v>2021</v>
      </c>
      <c r="AA206" s="107">
        <f t="shared" si="247"/>
        <v>2022</v>
      </c>
      <c r="AB206" s="192">
        <f t="shared" si="247"/>
        <v>2023</v>
      </c>
      <c r="AC206" s="192">
        <f t="shared" si="247"/>
        <v>2024</v>
      </c>
    </row>
    <row r="207" spans="1:29" ht="15" customHeight="1" thickTop="1" x14ac:dyDescent="0.5">
      <c r="A207" s="68"/>
      <c r="B207" s="96" t="s">
        <v>0</v>
      </c>
      <c r="C207" s="67" t="s">
        <v>1</v>
      </c>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169"/>
      <c r="AC207" s="169"/>
    </row>
    <row r="208" spans="1:29" ht="15" customHeight="1" x14ac:dyDescent="0.45">
      <c r="B208" s="44" t="s">
        <v>47</v>
      </c>
      <c r="C208" s="4" t="s">
        <v>48</v>
      </c>
      <c r="D208" s="6"/>
      <c r="E208" s="6">
        <v>25.360746616230749</v>
      </c>
      <c r="F208" s="6">
        <v>25.268246241452267</v>
      </c>
      <c r="G208" s="6">
        <v>25.568914302980978</v>
      </c>
      <c r="H208" s="6">
        <v>26.729767463124958</v>
      </c>
      <c r="I208" s="6">
        <v>23.562824678465866</v>
      </c>
      <c r="J208" s="6">
        <v>24.14511871108634</v>
      </c>
      <c r="K208" s="6">
        <v>25.610197698490762</v>
      </c>
      <c r="L208" s="6">
        <v>22.986603957725389</v>
      </c>
      <c r="M208" s="6">
        <v>23.972437245895861</v>
      </c>
      <c r="N208" s="6">
        <v>23.788602313921231</v>
      </c>
      <c r="O208" s="6">
        <v>24.514482920850806</v>
      </c>
      <c r="P208" s="6">
        <v>22.132281751542006</v>
      </c>
      <c r="Q208" s="6">
        <v>23.490750889401102</v>
      </c>
      <c r="R208" s="6">
        <v>23.84927158111622</v>
      </c>
      <c r="S208" s="6">
        <v>23.658435028339508</v>
      </c>
      <c r="T208" s="6">
        <v>22.646498490202937</v>
      </c>
      <c r="U208" s="6">
        <v>22.263018932581769</v>
      </c>
      <c r="V208" s="6">
        <v>20.404162187847675</v>
      </c>
      <c r="W208" s="6">
        <v>20.963047646444537</v>
      </c>
      <c r="X208" s="6">
        <v>19.721573481012001</v>
      </c>
      <c r="Y208" s="6">
        <v>18.048345506324427</v>
      </c>
      <c r="Z208" s="6">
        <v>15.47849547269009</v>
      </c>
      <c r="AA208" s="6">
        <v>18.621498841993088</v>
      </c>
      <c r="AB208" s="187">
        <f t="shared" ref="AB208:AC241" si="248">AB47/AB$80*100</f>
        <v>18.199259533964664</v>
      </c>
      <c r="AC208" s="187">
        <f t="shared" si="248"/>
        <v>19.212785385477073</v>
      </c>
    </row>
    <row r="209" spans="2:29" ht="15" customHeight="1" x14ac:dyDescent="0.45">
      <c r="B209" s="44" t="s">
        <v>49</v>
      </c>
      <c r="C209" s="1" t="s">
        <v>50</v>
      </c>
      <c r="D209" s="3"/>
      <c r="E209" s="3">
        <v>21.928262867572137</v>
      </c>
      <c r="F209" s="3">
        <v>20.10985653199679</v>
      </c>
      <c r="G209" s="3">
        <v>21.155158017022138</v>
      </c>
      <c r="H209" s="3">
        <v>21.341266321493165</v>
      </c>
      <c r="I209" s="3">
        <v>18.276907284350312</v>
      </c>
      <c r="J209" s="3">
        <v>19.279050258596975</v>
      </c>
      <c r="K209" s="3">
        <v>22.368347845256388</v>
      </c>
      <c r="L209" s="3">
        <v>17.103054855293717</v>
      </c>
      <c r="M209" s="3">
        <v>18.62133021448215</v>
      </c>
      <c r="N209" s="3">
        <v>17.711844373675191</v>
      </c>
      <c r="O209" s="3">
        <v>18.493782397756441</v>
      </c>
      <c r="P209" s="3">
        <v>15.72937168347632</v>
      </c>
      <c r="Q209" s="3">
        <v>17.700690013006778</v>
      </c>
      <c r="R209" s="3">
        <v>18.162329174153168</v>
      </c>
      <c r="S209" s="3">
        <v>16.913187575267361</v>
      </c>
      <c r="T209" s="3">
        <v>15.790720383982929</v>
      </c>
      <c r="U209" s="3">
        <v>15.618509759055813</v>
      </c>
      <c r="V209" s="3">
        <v>14.256919667011106</v>
      </c>
      <c r="W209" s="3">
        <v>15.627007274945578</v>
      </c>
      <c r="X209" s="3">
        <v>14.428308868177913</v>
      </c>
      <c r="Y209" s="3">
        <v>12.860658124180164</v>
      </c>
      <c r="Z209" s="3">
        <v>11.153494095584252</v>
      </c>
      <c r="AA209" s="3">
        <v>14.658980251275338</v>
      </c>
      <c r="AB209" s="186">
        <f t="shared" si="248"/>
        <v>12.394588138706654</v>
      </c>
      <c r="AC209" s="186">
        <f t="shared" si="248"/>
        <v>13.293228598469206</v>
      </c>
    </row>
    <row r="210" spans="2:29" ht="15" customHeight="1" x14ac:dyDescent="0.45">
      <c r="B210" s="57" t="s">
        <v>215</v>
      </c>
      <c r="C210" s="12" t="s">
        <v>216</v>
      </c>
      <c r="D210" s="11"/>
      <c r="E210" s="11">
        <v>21.170097699548531</v>
      </c>
      <c r="F210" s="11">
        <v>19.443890852820754</v>
      </c>
      <c r="G210" s="11">
        <v>20.487007415674096</v>
      </c>
      <c r="H210" s="11">
        <v>20.435027965927116</v>
      </c>
      <c r="I210" s="11">
        <v>17.30253230691137</v>
      </c>
      <c r="J210" s="11">
        <v>18.016131947988757</v>
      </c>
      <c r="K210" s="11">
        <v>21.187842005623096</v>
      </c>
      <c r="L210" s="11">
        <v>16.213775500175412</v>
      </c>
      <c r="M210" s="11">
        <v>18.284189627659028</v>
      </c>
      <c r="N210" s="11">
        <v>17.460031354233809</v>
      </c>
      <c r="O210" s="11">
        <v>18.094317756926781</v>
      </c>
      <c r="P210" s="11">
        <v>15.171094036313637</v>
      </c>
      <c r="Q210" s="11">
        <v>17.429354479382603</v>
      </c>
      <c r="R210" s="11">
        <v>17.401041228200352</v>
      </c>
      <c r="S210" s="11">
        <v>16.32822781746809</v>
      </c>
      <c r="T210" s="11">
        <v>15.364220404210762</v>
      </c>
      <c r="U210" s="11">
        <v>15.101152306569402</v>
      </c>
      <c r="V210" s="11">
        <v>13.452737966741225</v>
      </c>
      <c r="W210" s="11">
        <v>14.816934234615649</v>
      </c>
      <c r="X210" s="11">
        <v>13.823475314301698</v>
      </c>
      <c r="Y210" s="11">
        <v>12.338904837785632</v>
      </c>
      <c r="Z210" s="11">
        <v>10.957656355588616</v>
      </c>
      <c r="AA210" s="11">
        <v>14.492328147900588</v>
      </c>
      <c r="AB210" s="189">
        <f>AB49/AB$80*100</f>
        <v>12.449995730019136</v>
      </c>
      <c r="AC210" s="189">
        <f>AC49/AC$80*100</f>
        <v>13.382501363372018</v>
      </c>
    </row>
    <row r="211" spans="2:29" ht="15" customHeight="1" x14ac:dyDescent="0.45">
      <c r="B211" s="57" t="s">
        <v>217</v>
      </c>
      <c r="C211" s="12" t="s">
        <v>218</v>
      </c>
      <c r="D211" s="11"/>
      <c r="E211" s="11">
        <v>0.75816516802360601</v>
      </c>
      <c r="F211" s="11">
        <v>0.66596567917603677</v>
      </c>
      <c r="G211" s="11">
        <v>0.66815060134803972</v>
      </c>
      <c r="H211" s="11">
        <v>0.90623835556605092</v>
      </c>
      <c r="I211" s="11">
        <v>0.97437497743894286</v>
      </c>
      <c r="J211" s="11">
        <v>1.2629183106082189</v>
      </c>
      <c r="K211" s="11">
        <v>1.1805058396332879</v>
      </c>
      <c r="L211" s="11">
        <v>0.88927935511830669</v>
      </c>
      <c r="M211" s="11">
        <v>0.33714058682312348</v>
      </c>
      <c r="N211" s="11">
        <v>0.2518130194413809</v>
      </c>
      <c r="O211" s="11">
        <v>0.39946464082965866</v>
      </c>
      <c r="P211" s="11">
        <v>0.55827764716268469</v>
      </c>
      <c r="Q211" s="11">
        <v>0.27133553362417556</v>
      </c>
      <c r="R211" s="11">
        <v>0.76128794595281712</v>
      </c>
      <c r="S211" s="11">
        <v>0.58495975779927156</v>
      </c>
      <c r="T211" s="11">
        <v>0.42649997977216453</v>
      </c>
      <c r="U211" s="11">
        <v>0.51735745248641074</v>
      </c>
      <c r="V211" s="11">
        <v>0.80418170026988056</v>
      </c>
      <c r="W211" s="11">
        <v>0.81007304032992922</v>
      </c>
      <c r="X211" s="11">
        <v>0.60483355387621729</v>
      </c>
      <c r="Y211" s="11">
        <v>0.52175328639453011</v>
      </c>
      <c r="Z211" s="11">
        <v>0.19583773999563545</v>
      </c>
      <c r="AA211" s="11">
        <v>0.16665210337475014</v>
      </c>
      <c r="AB211" s="189">
        <f t="shared" si="248"/>
        <v>0.11335487053740913</v>
      </c>
      <c r="AC211" s="189">
        <f t="shared" si="248"/>
        <v>7.9752021997425648E-2</v>
      </c>
    </row>
    <row r="212" spans="2:29" ht="15" customHeight="1" x14ac:dyDescent="0.45">
      <c r="B212" s="44" t="s">
        <v>51</v>
      </c>
      <c r="C212" s="1" t="s">
        <v>219</v>
      </c>
      <c r="D212" s="3"/>
      <c r="E212" s="3">
        <v>1.2899625423387229</v>
      </c>
      <c r="F212" s="3">
        <v>3.3550069806951717</v>
      </c>
      <c r="G212" s="3">
        <v>2.819385653346306</v>
      </c>
      <c r="H212" s="3">
        <v>3.7819854392825043</v>
      </c>
      <c r="I212" s="3">
        <v>3.6442951574678988</v>
      </c>
      <c r="J212" s="3">
        <v>3.2779826795371663</v>
      </c>
      <c r="K212" s="3">
        <v>1.7669015881038814</v>
      </c>
      <c r="L212" s="3">
        <v>3.9761758220676331</v>
      </c>
      <c r="M212" s="3">
        <v>3.5231455880539371</v>
      </c>
      <c r="N212" s="3">
        <v>4.0805501034577407</v>
      </c>
      <c r="O212" s="3">
        <v>4.0814911101329256</v>
      </c>
      <c r="P212" s="3">
        <v>4.4893238287083674</v>
      </c>
      <c r="Q212" s="3">
        <v>3.899411597963768</v>
      </c>
      <c r="R212" s="3">
        <v>3.7243545226759522</v>
      </c>
      <c r="S212" s="3">
        <v>4.6658103507221185</v>
      </c>
      <c r="T212" s="3">
        <v>4.6716007336914691</v>
      </c>
      <c r="U212" s="3">
        <v>4.5316368257805824</v>
      </c>
      <c r="V212" s="3">
        <v>4.1168610851729612</v>
      </c>
      <c r="W212" s="3">
        <v>3.2992800635892108</v>
      </c>
      <c r="X212" s="3">
        <v>3.3063349753051527</v>
      </c>
      <c r="Y212" s="3">
        <v>3.3027156257794004</v>
      </c>
      <c r="Z212" s="3">
        <v>2.5075791230938309</v>
      </c>
      <c r="AA212" s="3">
        <v>1.9595855136983524</v>
      </c>
      <c r="AB212" s="186">
        <f t="shared" si="248"/>
        <v>4.108289286611174</v>
      </c>
      <c r="AC212" s="186">
        <f t="shared" si="248"/>
        <v>4.1162974188752326</v>
      </c>
    </row>
    <row r="213" spans="2:29" ht="15" customHeight="1" x14ac:dyDescent="0.45">
      <c r="B213" s="44" t="s">
        <v>52</v>
      </c>
      <c r="C213" s="1" t="s">
        <v>220</v>
      </c>
      <c r="D213" s="3"/>
      <c r="E213" s="3">
        <v>1.8075687008267936</v>
      </c>
      <c r="F213" s="3">
        <v>1.5397306207230042</v>
      </c>
      <c r="G213" s="3">
        <v>1.2608943343867416</v>
      </c>
      <c r="H213" s="3">
        <v>1.2568411321533652</v>
      </c>
      <c r="I213" s="3">
        <v>1.3008017148289717</v>
      </c>
      <c r="J213" s="3">
        <v>1.228821002206816</v>
      </c>
      <c r="K213" s="3">
        <v>1.273168159987331</v>
      </c>
      <c r="L213" s="3">
        <v>1.4664539769157234</v>
      </c>
      <c r="M213" s="3">
        <v>1.446539347173633</v>
      </c>
      <c r="N213" s="3">
        <v>1.5526283642176442</v>
      </c>
      <c r="O213" s="3">
        <v>1.5006841098943919</v>
      </c>
      <c r="P213" s="3">
        <v>1.4819797107530308</v>
      </c>
      <c r="Q213" s="3">
        <v>1.4680618390102878</v>
      </c>
      <c r="R213" s="3">
        <v>1.5825159150130046</v>
      </c>
      <c r="S213" s="3">
        <v>1.6953752256690164</v>
      </c>
      <c r="T213" s="3">
        <v>1.7812503261113051</v>
      </c>
      <c r="U213" s="3">
        <v>1.7231037399707776</v>
      </c>
      <c r="V213" s="3">
        <v>1.6737102053682438</v>
      </c>
      <c r="W213" s="3">
        <v>1.6827412803890476</v>
      </c>
      <c r="X213" s="3">
        <v>1.6421786847826052</v>
      </c>
      <c r="Y213" s="3">
        <v>1.5294661519886379</v>
      </c>
      <c r="Z213" s="3">
        <v>1.5060817668162494</v>
      </c>
      <c r="AA213" s="3">
        <v>1.7209306934439061</v>
      </c>
      <c r="AB213" s="186">
        <f t="shared" si="248"/>
        <v>1.4448468368079517</v>
      </c>
      <c r="AC213" s="186">
        <f t="shared" si="248"/>
        <v>1.4113817971201637</v>
      </c>
    </row>
    <row r="214" spans="2:29" ht="15" customHeight="1" x14ac:dyDescent="0.45">
      <c r="B214" s="44" t="s">
        <v>53</v>
      </c>
      <c r="C214" s="1" t="s">
        <v>54</v>
      </c>
      <c r="D214" s="3"/>
      <c r="E214" s="3">
        <v>0.33495250549309635</v>
      </c>
      <c r="F214" s="3">
        <v>0.26365210803730738</v>
      </c>
      <c r="G214" s="3">
        <v>0.33347629822579705</v>
      </c>
      <c r="H214" s="3">
        <v>0.34967457019592613</v>
      </c>
      <c r="I214" s="3">
        <v>0.34082052181868383</v>
      </c>
      <c r="J214" s="3">
        <v>0.35926477074538155</v>
      </c>
      <c r="K214" s="3">
        <v>0.20178010514316425</v>
      </c>
      <c r="L214" s="3">
        <v>0.44091930344831565</v>
      </c>
      <c r="M214" s="3">
        <v>0.38142209618613948</v>
      </c>
      <c r="N214" s="3">
        <v>0.44357947257065511</v>
      </c>
      <c r="O214" s="3">
        <v>0.43852530306704812</v>
      </c>
      <c r="P214" s="3">
        <v>0.43160652860428533</v>
      </c>
      <c r="Q214" s="3">
        <v>0.422587439420264</v>
      </c>
      <c r="R214" s="3">
        <v>0.38007196927409898</v>
      </c>
      <c r="S214" s="3">
        <v>0.38406187668101649</v>
      </c>
      <c r="T214" s="3">
        <v>0.40292704641723576</v>
      </c>
      <c r="U214" s="3">
        <v>0.38976860777459532</v>
      </c>
      <c r="V214" s="3">
        <v>0.35667123029536313</v>
      </c>
      <c r="W214" s="3">
        <v>0.35401902752070213</v>
      </c>
      <c r="X214" s="3">
        <v>0.34475095274632866</v>
      </c>
      <c r="Y214" s="3">
        <v>0.35550560437622419</v>
      </c>
      <c r="Z214" s="3">
        <v>0.31134048719575702</v>
      </c>
      <c r="AA214" s="3">
        <v>0.28200238357548935</v>
      </c>
      <c r="AB214" s="186">
        <f t="shared" si="248"/>
        <v>0.32191756628763984</v>
      </c>
      <c r="AC214" s="186">
        <f t="shared" si="248"/>
        <v>0.31625313048367532</v>
      </c>
    </row>
    <row r="215" spans="2:29" ht="15" customHeight="1" x14ac:dyDescent="0.45">
      <c r="B215" s="44" t="s">
        <v>55</v>
      </c>
      <c r="C215" s="4" t="s">
        <v>56</v>
      </c>
      <c r="D215" s="6"/>
      <c r="E215" s="6">
        <v>21.36671211776736</v>
      </c>
      <c r="F215" s="6">
        <v>21.551737237937719</v>
      </c>
      <c r="G215" s="6">
        <v>20.973760620337671</v>
      </c>
      <c r="H215" s="6">
        <v>21.795796280564087</v>
      </c>
      <c r="I215" s="6">
        <v>22.861361014825835</v>
      </c>
      <c r="J215" s="6">
        <v>21.90438724730727</v>
      </c>
      <c r="K215" s="6">
        <v>19.977486663095821</v>
      </c>
      <c r="L215" s="6">
        <v>22.410162296384108</v>
      </c>
      <c r="M215" s="6">
        <v>20.854570397345235</v>
      </c>
      <c r="N215" s="6">
        <v>22.233323637009427</v>
      </c>
      <c r="O215" s="6">
        <v>23.711736268054857</v>
      </c>
      <c r="P215" s="6">
        <v>27.496552989936436</v>
      </c>
      <c r="Q215" s="6">
        <v>26.192366378619546</v>
      </c>
      <c r="R215" s="6">
        <v>26.577264520570985</v>
      </c>
      <c r="S215" s="6">
        <v>25.496242524260687</v>
      </c>
      <c r="T215" s="6">
        <v>24.361375784436174</v>
      </c>
      <c r="U215" s="6">
        <v>24.140896832067611</v>
      </c>
      <c r="V215" s="6">
        <v>24.809933407668726</v>
      </c>
      <c r="W215" s="6">
        <v>25.828707880937195</v>
      </c>
      <c r="X215" s="6">
        <v>26.469319037689026</v>
      </c>
      <c r="Y215" s="6">
        <v>29.55825556289518</v>
      </c>
      <c r="Z215" s="6">
        <v>29.39170050161481</v>
      </c>
      <c r="AA215" s="6">
        <v>25.801736244670508</v>
      </c>
      <c r="AB215" s="187">
        <f t="shared" si="248"/>
        <v>24.665567157723142</v>
      </c>
      <c r="AC215" s="187">
        <f t="shared" si="248"/>
        <v>22.825924338081478</v>
      </c>
    </row>
    <row r="216" spans="2:29" ht="15" customHeight="1" x14ac:dyDescent="0.45">
      <c r="B216" s="59" t="s">
        <v>57</v>
      </c>
      <c r="C216" s="12" t="s">
        <v>58</v>
      </c>
      <c r="D216" s="11"/>
      <c r="E216" s="11">
        <v>1.8318905640019363</v>
      </c>
      <c r="F216" s="11">
        <v>1.7962126972640065</v>
      </c>
      <c r="G216" s="11">
        <v>2.000830325175841</v>
      </c>
      <c r="H216" s="11">
        <v>2.5908410395039763</v>
      </c>
      <c r="I216" s="11">
        <v>2.8374849138496407</v>
      </c>
      <c r="J216" s="11">
        <v>2.8428592781076811</v>
      </c>
      <c r="K216" s="11">
        <v>1.5737163094654756</v>
      </c>
      <c r="L216" s="11">
        <v>2.6744405974023855</v>
      </c>
      <c r="M216" s="11">
        <v>2.2017074907232583</v>
      </c>
      <c r="N216" s="11">
        <v>3.4625100923635475</v>
      </c>
      <c r="O216" s="11">
        <v>5.2956758030573239</v>
      </c>
      <c r="P216" s="11">
        <v>8.8828030118101271</v>
      </c>
      <c r="Q216" s="11">
        <v>9.9239195369672633</v>
      </c>
      <c r="R216" s="11">
        <v>11.810424185989708</v>
      </c>
      <c r="S216" s="11">
        <v>9.6021741168788139</v>
      </c>
      <c r="T216" s="11">
        <v>8.54889796893948</v>
      </c>
      <c r="U216" s="11">
        <v>8.3824940064138467</v>
      </c>
      <c r="V216" s="11">
        <v>10.86460582802375</v>
      </c>
      <c r="W216" s="11">
        <v>11.209739840562033</v>
      </c>
      <c r="X216" s="11">
        <v>9.5893622396271638</v>
      </c>
      <c r="Y216" s="11">
        <v>14.423768273835428</v>
      </c>
      <c r="Z216" s="11">
        <v>15.841730623800073</v>
      </c>
      <c r="AA216" s="11">
        <v>12.013625836300792</v>
      </c>
      <c r="AB216" s="189">
        <f t="shared" si="248"/>
        <v>7.6830918196042406</v>
      </c>
      <c r="AC216" s="189">
        <f t="shared" si="248"/>
        <v>6.9389235521364085</v>
      </c>
    </row>
    <row r="217" spans="2:29" ht="15" customHeight="1" x14ac:dyDescent="0.45">
      <c r="B217" s="57" t="s">
        <v>221</v>
      </c>
      <c r="C217" s="12" t="s">
        <v>222</v>
      </c>
      <c r="D217" s="11"/>
      <c r="E217" s="11"/>
      <c r="F217" s="11"/>
      <c r="G217" s="11"/>
      <c r="H217" s="11"/>
      <c r="I217" s="11"/>
      <c r="J217" s="11"/>
      <c r="K217" s="11"/>
      <c r="L217" s="11"/>
      <c r="M217" s="11"/>
      <c r="N217" s="11"/>
      <c r="O217" s="11"/>
      <c r="P217" s="11"/>
      <c r="Q217" s="11"/>
      <c r="R217" s="11"/>
      <c r="S217" s="11"/>
      <c r="T217" s="11">
        <v>8.1079311555983722</v>
      </c>
      <c r="U217" s="11">
        <v>7.8135991333078785</v>
      </c>
      <c r="V217" s="11">
        <v>9.5828650228193819</v>
      </c>
      <c r="W217" s="11">
        <v>9.6354350669852238</v>
      </c>
      <c r="X217" s="11">
        <v>8.0157485487985785</v>
      </c>
      <c r="Y217" s="11">
        <v>13.246155307121487</v>
      </c>
      <c r="Z217" s="11">
        <v>14.861698704274016</v>
      </c>
      <c r="AA217" s="11">
        <v>10.939251254620091</v>
      </c>
      <c r="AB217" s="189"/>
      <c r="AC217" s="189"/>
    </row>
    <row r="218" spans="2:29" ht="15" customHeight="1" x14ac:dyDescent="0.45">
      <c r="B218" s="57" t="s">
        <v>223</v>
      </c>
      <c r="C218" s="12" t="s">
        <v>224</v>
      </c>
      <c r="D218" s="11"/>
      <c r="E218" s="11"/>
      <c r="F218" s="11"/>
      <c r="G218" s="11"/>
      <c r="H218" s="11"/>
      <c r="I218" s="11"/>
      <c r="J218" s="11"/>
      <c r="K218" s="11"/>
      <c r="L218" s="11"/>
      <c r="M218" s="11"/>
      <c r="N218" s="11"/>
      <c r="O218" s="11"/>
      <c r="P218" s="11"/>
      <c r="Q218" s="11"/>
      <c r="R218" s="11"/>
      <c r="S218" s="11"/>
      <c r="T218" s="11">
        <v>0.3481617900905335</v>
      </c>
      <c r="U218" s="11">
        <v>0.46801914169957465</v>
      </c>
      <c r="V218" s="11">
        <v>0.96525823130787958</v>
      </c>
      <c r="W218" s="11">
        <v>0.9182003502170506</v>
      </c>
      <c r="X218" s="11">
        <v>0.93680881954684403</v>
      </c>
      <c r="Y218" s="11">
        <v>0.62813260159725504</v>
      </c>
      <c r="Z218" s="11">
        <v>0.52843285905594417</v>
      </c>
      <c r="AA218" s="11">
        <v>0.44957332557425167</v>
      </c>
      <c r="AB218" s="189"/>
      <c r="AC218" s="189"/>
    </row>
    <row r="219" spans="2:29" ht="15" customHeight="1" x14ac:dyDescent="0.45">
      <c r="B219" s="57" t="s">
        <v>225</v>
      </c>
      <c r="C219" s="12" t="s">
        <v>226</v>
      </c>
      <c r="D219" s="11"/>
      <c r="E219" s="11"/>
      <c r="F219" s="11"/>
      <c r="G219" s="11"/>
      <c r="H219" s="11"/>
      <c r="I219" s="11"/>
      <c r="J219" s="11"/>
      <c r="K219" s="11"/>
      <c r="L219" s="11"/>
      <c r="M219" s="11"/>
      <c r="N219" s="11"/>
      <c r="O219" s="11"/>
      <c r="P219" s="11"/>
      <c r="Q219" s="11"/>
      <c r="R219" s="11"/>
      <c r="S219" s="11"/>
      <c r="T219" s="11">
        <v>9.2805023250574561E-2</v>
      </c>
      <c r="U219" s="11">
        <v>0.10087573140639144</v>
      </c>
      <c r="V219" s="11">
        <v>0.31648257389648959</v>
      </c>
      <c r="W219" s="11">
        <v>0.65610442335975894</v>
      </c>
      <c r="X219" s="11">
        <v>0.63680487128174279</v>
      </c>
      <c r="Y219" s="11">
        <v>0.54948036511668441</v>
      </c>
      <c r="Z219" s="11">
        <v>0.45159906047011505</v>
      </c>
      <c r="AA219" s="11">
        <v>0.62480125610644843</v>
      </c>
      <c r="AB219" s="189"/>
      <c r="AC219" s="189"/>
    </row>
    <row r="220" spans="2:29" ht="15" customHeight="1" x14ac:dyDescent="0.45">
      <c r="B220" s="44" t="s">
        <v>59</v>
      </c>
      <c r="C220" s="1" t="s">
        <v>227</v>
      </c>
      <c r="D220" s="3"/>
      <c r="E220" s="3">
        <v>14.820881907195163</v>
      </c>
      <c r="F220" s="3">
        <v>15.373072481291441</v>
      </c>
      <c r="G220" s="3">
        <v>15.192299590559092</v>
      </c>
      <c r="H220" s="3">
        <v>15.256520256803347</v>
      </c>
      <c r="I220" s="3">
        <v>15.285238600975903</v>
      </c>
      <c r="J220" s="3">
        <v>14.591155632444256</v>
      </c>
      <c r="K220" s="3">
        <v>13.604010457906718</v>
      </c>
      <c r="L220" s="3">
        <v>14.578669860168244</v>
      </c>
      <c r="M220" s="3">
        <v>13.159490745116949</v>
      </c>
      <c r="N220" s="3">
        <v>13.104260731918632</v>
      </c>
      <c r="O220" s="3">
        <v>12.76553138014361</v>
      </c>
      <c r="P220" s="3">
        <v>12.244181510632659</v>
      </c>
      <c r="Q220" s="3">
        <v>10.869878445428972</v>
      </c>
      <c r="R220" s="3">
        <v>10.114250453414732</v>
      </c>
      <c r="S220" s="3">
        <v>11.022795628770831</v>
      </c>
      <c r="T220" s="3">
        <v>11.660296447148669</v>
      </c>
      <c r="U220" s="3">
        <v>11.25706784456206</v>
      </c>
      <c r="V220" s="3">
        <v>10.025645958984789</v>
      </c>
      <c r="W220" s="3">
        <v>10.315954595691238</v>
      </c>
      <c r="X220" s="3">
        <v>10.232512154825063</v>
      </c>
      <c r="Y220" s="3">
        <v>10.692874339042586</v>
      </c>
      <c r="Z220" s="3">
        <v>9.609751577439221</v>
      </c>
      <c r="AA220" s="3">
        <v>9.9947301902446348</v>
      </c>
      <c r="AB220" s="186">
        <f t="shared" si="248"/>
        <v>10.363547996438676</v>
      </c>
      <c r="AC220" s="186">
        <f t="shared" si="248"/>
        <v>9.7496142516562028</v>
      </c>
    </row>
    <row r="221" spans="2:29" ht="15" customHeight="1" x14ac:dyDescent="0.45">
      <c r="B221" s="57" t="s">
        <v>228</v>
      </c>
      <c r="C221" s="12" t="s">
        <v>60</v>
      </c>
      <c r="D221" s="11"/>
      <c r="E221" s="11">
        <v>8.2815810683499276</v>
      </c>
      <c r="F221" s="11">
        <v>9.3490443497788842</v>
      </c>
      <c r="G221" s="11">
        <v>8.3565133075258906</v>
      </c>
      <c r="H221" s="11">
        <v>9.2203227087614721</v>
      </c>
      <c r="I221" s="11">
        <v>9.207122873043927</v>
      </c>
      <c r="J221" s="11">
        <v>8.4154568035889703</v>
      </c>
      <c r="K221" s="11">
        <v>7.9358670480919855</v>
      </c>
      <c r="L221" s="11">
        <v>8.5770462829600262</v>
      </c>
      <c r="M221" s="11">
        <v>7.9856410378984259</v>
      </c>
      <c r="N221" s="11">
        <v>8.2771893699756163</v>
      </c>
      <c r="O221" s="11">
        <v>8.1091698832389092</v>
      </c>
      <c r="P221" s="11">
        <v>7.9590181752650313</v>
      </c>
      <c r="Q221" s="11">
        <v>7.0898811947076688</v>
      </c>
      <c r="R221" s="11">
        <v>6.6452094994159649</v>
      </c>
      <c r="S221" s="11">
        <v>7.3376999422040488</v>
      </c>
      <c r="T221" s="11">
        <v>7.6906945238031588</v>
      </c>
      <c r="U221" s="11">
        <v>7.4224274125111815</v>
      </c>
      <c r="V221" s="11">
        <v>6.319102884198478</v>
      </c>
      <c r="W221" s="11">
        <v>6.7568460493622586</v>
      </c>
      <c r="X221" s="11">
        <v>7.0605251920178276</v>
      </c>
      <c r="Y221" s="11">
        <v>7.4447989030220114</v>
      </c>
      <c r="Z221" s="11">
        <v>6.6964555357959075</v>
      </c>
      <c r="AA221" s="11">
        <v>7.0497082687368762</v>
      </c>
      <c r="AB221" s="189">
        <f t="shared" si="248"/>
        <v>7.0193276760007866</v>
      </c>
      <c r="AC221" s="189">
        <f t="shared" si="248"/>
        <v>6.7060760034585236</v>
      </c>
    </row>
    <row r="222" spans="2:29" ht="15" customHeight="1" x14ac:dyDescent="0.45">
      <c r="B222" s="57" t="s">
        <v>229</v>
      </c>
      <c r="C222" s="12" t="s">
        <v>230</v>
      </c>
      <c r="D222" s="11"/>
      <c r="E222" s="11">
        <v>2.4872023876931317</v>
      </c>
      <c r="F222" s="11">
        <v>2.510635951217929</v>
      </c>
      <c r="G222" s="11">
        <v>2.656098629256924</v>
      </c>
      <c r="H222" s="11">
        <v>2.2744409849289169</v>
      </c>
      <c r="I222" s="11">
        <v>2.2631077369005199</v>
      </c>
      <c r="J222" s="11">
        <v>2.307940276236129</v>
      </c>
      <c r="K222" s="11">
        <v>2.1538233228179187</v>
      </c>
      <c r="L222" s="11">
        <v>2.2022862169926682</v>
      </c>
      <c r="M222" s="11">
        <v>1.9068988740101676</v>
      </c>
      <c r="N222" s="11">
        <v>1.7593107879208223</v>
      </c>
      <c r="O222" s="11">
        <v>1.4917367761007743</v>
      </c>
      <c r="P222" s="11">
        <v>1.234497257780915</v>
      </c>
      <c r="Q222" s="11">
        <v>1.0666811395437374</v>
      </c>
      <c r="R222" s="11">
        <v>0.95713203613110465</v>
      </c>
      <c r="S222" s="11">
        <v>0.96717375885990231</v>
      </c>
      <c r="T222" s="11">
        <v>1.0283173971821982</v>
      </c>
      <c r="U222" s="11">
        <v>0.99757288430118907</v>
      </c>
      <c r="V222" s="11">
        <v>1.2401407172498975</v>
      </c>
      <c r="W222" s="11">
        <v>1.2035204016719996</v>
      </c>
      <c r="X222" s="11">
        <v>1.117123625744272</v>
      </c>
      <c r="Y222" s="11">
        <v>1.1233171478989719</v>
      </c>
      <c r="Z222" s="11">
        <v>1.0070149450582888</v>
      </c>
      <c r="AA222" s="11">
        <v>0.99258893592181585</v>
      </c>
      <c r="AB222" s="189">
        <f t="shared" si="248"/>
        <v>1.137972947215605</v>
      </c>
      <c r="AC222" s="189">
        <f t="shared" si="248"/>
        <v>1.0726133660850563</v>
      </c>
    </row>
    <row r="223" spans="2:29" ht="15" customHeight="1" x14ac:dyDescent="0.45">
      <c r="B223" s="57" t="s">
        <v>231</v>
      </c>
      <c r="C223" s="12" t="s">
        <v>232</v>
      </c>
      <c r="D223" s="11"/>
      <c r="E223" s="11">
        <v>9.9790383586617543E-2</v>
      </c>
      <c r="F223" s="11">
        <v>9.2006518352721028E-2</v>
      </c>
      <c r="G223" s="11">
        <v>8.7036821988907859E-2</v>
      </c>
      <c r="H223" s="11">
        <v>0.2536098992406482</v>
      </c>
      <c r="I223" s="11">
        <v>0.26851982893815551</v>
      </c>
      <c r="J223" s="11">
        <v>0.31338637494276866</v>
      </c>
      <c r="K223" s="11">
        <v>0.38342596794060113</v>
      </c>
      <c r="L223" s="11">
        <v>0.38549215493364175</v>
      </c>
      <c r="M223" s="11">
        <v>0.33430272909715464</v>
      </c>
      <c r="N223" s="11">
        <v>0.38231724786929816</v>
      </c>
      <c r="O223" s="11">
        <v>0.32737690020017607</v>
      </c>
      <c r="P223" s="11">
        <v>0.36931046873841572</v>
      </c>
      <c r="Q223" s="11">
        <v>0.26255841415321529</v>
      </c>
      <c r="R223" s="11">
        <v>0.21440227434964274</v>
      </c>
      <c r="S223" s="11">
        <v>0.23967241422962704</v>
      </c>
      <c r="T223" s="11">
        <v>0.35367977206445861</v>
      </c>
      <c r="U223" s="11">
        <v>0.41787134263075593</v>
      </c>
      <c r="V223" s="11">
        <v>0.58659838309372425</v>
      </c>
      <c r="W223" s="11">
        <v>0.56836120705440807</v>
      </c>
      <c r="X223" s="11">
        <v>0.18703434680340861</v>
      </c>
      <c r="Y223" s="11">
        <v>0.4826828374913516</v>
      </c>
      <c r="Z223" s="11">
        <v>0.25309418038280884</v>
      </c>
      <c r="AA223" s="11">
        <v>0.25539209636635357</v>
      </c>
      <c r="AB223" s="189">
        <f t="shared" si="248"/>
        <v>0.2772025731512609</v>
      </c>
      <c r="AC223" s="189">
        <f t="shared" si="248"/>
        <v>0.24789837449258945</v>
      </c>
    </row>
    <row r="224" spans="2:29" ht="15" customHeight="1" x14ac:dyDescent="0.45">
      <c r="B224" s="57" t="s">
        <v>233</v>
      </c>
      <c r="C224" s="12" t="s">
        <v>234</v>
      </c>
      <c r="D224" s="11"/>
      <c r="E224" s="11">
        <v>3.9523080675654869</v>
      </c>
      <c r="F224" s="11">
        <v>3.4213856619419043</v>
      </c>
      <c r="G224" s="11">
        <v>4.0926508317873687</v>
      </c>
      <c r="H224" s="11">
        <v>3.5081466638723096</v>
      </c>
      <c r="I224" s="11">
        <v>3.5464881620933002</v>
      </c>
      <c r="J224" s="11">
        <v>3.5543721776763881</v>
      </c>
      <c r="K224" s="11">
        <v>3.1308941190562121</v>
      </c>
      <c r="L224" s="11">
        <v>3.413845205281909</v>
      </c>
      <c r="M224" s="11">
        <v>2.9326481041112022</v>
      </c>
      <c r="N224" s="11">
        <v>2.6854433261528956</v>
      </c>
      <c r="O224" s="11">
        <v>2.8372478206037508</v>
      </c>
      <c r="P224" s="11">
        <v>2.6813556088482957</v>
      </c>
      <c r="Q224" s="11">
        <v>2.4507576970243505</v>
      </c>
      <c r="R224" s="11">
        <v>2.2975066435180183</v>
      </c>
      <c r="S224" s="11">
        <v>2.4782495134772513</v>
      </c>
      <c r="T224" s="11">
        <v>2.5876047540988529</v>
      </c>
      <c r="U224" s="11">
        <v>2.4191962051189342</v>
      </c>
      <c r="V224" s="11">
        <v>1.8798039744426887</v>
      </c>
      <c r="W224" s="11">
        <v>1.7872269376025718</v>
      </c>
      <c r="X224" s="11">
        <v>1.8678289902595551</v>
      </c>
      <c r="Y224" s="11">
        <v>1.6420754506302511</v>
      </c>
      <c r="Z224" s="11">
        <v>1.6531869162022161</v>
      </c>
      <c r="AA224" s="11">
        <v>1.6970408892195907</v>
      </c>
      <c r="AB224" s="189">
        <f t="shared" si="248"/>
        <v>1.7896805596224739</v>
      </c>
      <c r="AC224" s="189">
        <f t="shared" si="248"/>
        <v>1.5855929124513533</v>
      </c>
    </row>
    <row r="225" spans="2:29" ht="15" customHeight="1" x14ac:dyDescent="0.45">
      <c r="B225" s="44" t="s">
        <v>61</v>
      </c>
      <c r="C225" s="1" t="s">
        <v>62</v>
      </c>
      <c r="D225" s="3"/>
      <c r="E225" s="3">
        <v>0.85601276325304942</v>
      </c>
      <c r="F225" s="3">
        <v>0.85341820549030589</v>
      </c>
      <c r="G225" s="3">
        <v>0.80129942856435621</v>
      </c>
      <c r="H225" s="3">
        <v>0.93432494815515121</v>
      </c>
      <c r="I225" s="3">
        <v>0.94814199239457619</v>
      </c>
      <c r="J225" s="3">
        <v>0.90061250046433194</v>
      </c>
      <c r="K225" s="3">
        <v>0.91261880163007358</v>
      </c>
      <c r="L225" s="3">
        <v>1.0029778192762526</v>
      </c>
      <c r="M225" s="3">
        <v>1.1480109334558046</v>
      </c>
      <c r="N225" s="3">
        <v>1.0171493898648585</v>
      </c>
      <c r="O225" s="3">
        <v>0.97800026408930274</v>
      </c>
      <c r="P225" s="3">
        <v>0.96614312328048757</v>
      </c>
      <c r="Q225" s="3">
        <v>0.67344953416740094</v>
      </c>
      <c r="R225" s="3">
        <v>0.5454209583945967</v>
      </c>
      <c r="S225" s="3">
        <v>0.5615486723625871</v>
      </c>
      <c r="T225" s="3">
        <v>0.80891328491327974</v>
      </c>
      <c r="U225" s="3">
        <v>0.94067934954918253</v>
      </c>
      <c r="V225" s="3">
        <v>0.69865862002108226</v>
      </c>
      <c r="W225" s="3">
        <v>0.835106539526418</v>
      </c>
      <c r="X225" s="3">
        <v>0.78034410253847764</v>
      </c>
      <c r="Y225" s="3">
        <v>0.84055729654199407</v>
      </c>
      <c r="Z225" s="3">
        <v>0.8209383878723765</v>
      </c>
      <c r="AA225" s="3">
        <v>0.73824179328473094</v>
      </c>
      <c r="AB225" s="186">
        <f t="shared" si="248"/>
        <v>0.55167251867747491</v>
      </c>
      <c r="AC225" s="186">
        <f t="shared" si="248"/>
        <v>0.53871859255208765</v>
      </c>
    </row>
    <row r="226" spans="2:29" ht="15" customHeight="1" x14ac:dyDescent="0.45">
      <c r="B226" s="44" t="s">
        <v>63</v>
      </c>
      <c r="C226" s="1" t="s">
        <v>64</v>
      </c>
      <c r="D226" s="3"/>
      <c r="E226" s="3">
        <v>3.8579268833172127</v>
      </c>
      <c r="F226" s="3">
        <v>3.529033853891967</v>
      </c>
      <c r="G226" s="3">
        <v>2.979331276038383</v>
      </c>
      <c r="H226" s="3">
        <v>3.0141100361016111</v>
      </c>
      <c r="I226" s="3">
        <v>3.7904955076057121</v>
      </c>
      <c r="J226" s="3">
        <v>3.5697598362909986</v>
      </c>
      <c r="K226" s="3">
        <v>3.8871410940935549</v>
      </c>
      <c r="L226" s="3">
        <v>4.1540740195372265</v>
      </c>
      <c r="M226" s="3">
        <v>4.3453612280492182</v>
      </c>
      <c r="N226" s="3">
        <v>4.6494034228623891</v>
      </c>
      <c r="O226" s="3">
        <v>4.6725288207646241</v>
      </c>
      <c r="P226" s="3">
        <v>5.4034253442131659</v>
      </c>
      <c r="Q226" s="3">
        <v>4.7251188620559121</v>
      </c>
      <c r="R226" s="3">
        <v>4.1071689227719466</v>
      </c>
      <c r="S226" s="3">
        <v>4.3097241062484528</v>
      </c>
      <c r="T226" s="3">
        <v>3.3432680834347464</v>
      </c>
      <c r="U226" s="3">
        <v>3.5606556315425206</v>
      </c>
      <c r="V226" s="3">
        <v>3.2210230006391063</v>
      </c>
      <c r="W226" s="3">
        <v>3.4679069051575078</v>
      </c>
      <c r="X226" s="3">
        <v>5.8671005406983205</v>
      </c>
      <c r="Y226" s="3">
        <v>3.6010556534751723</v>
      </c>
      <c r="Z226" s="3">
        <v>3.1192799125031403</v>
      </c>
      <c r="AA226" s="3">
        <v>3.0551384248403517</v>
      </c>
      <c r="AB226" s="186">
        <f t="shared" si="248"/>
        <v>7.8545492743673337</v>
      </c>
      <c r="AC226" s="186">
        <f t="shared" si="248"/>
        <v>7.5121944895445463</v>
      </c>
    </row>
    <row r="227" spans="2:29" ht="15" customHeight="1" x14ac:dyDescent="0.45">
      <c r="B227" s="44" t="s">
        <v>65</v>
      </c>
      <c r="C227" s="4" t="s">
        <v>66</v>
      </c>
      <c r="D227" s="6"/>
      <c r="E227" s="6">
        <v>47.105516418897267</v>
      </c>
      <c r="F227" s="6">
        <v>48.0106713178129</v>
      </c>
      <c r="G227" s="6">
        <v>47.530940477127018</v>
      </c>
      <c r="H227" s="6">
        <v>45.080182849534047</v>
      </c>
      <c r="I227" s="6">
        <v>46.364792772801565</v>
      </c>
      <c r="J227" s="6">
        <v>46.678059574235348</v>
      </c>
      <c r="K227" s="6">
        <v>46.215815427998976</v>
      </c>
      <c r="L227" s="6">
        <v>47.323042980629332</v>
      </c>
      <c r="M227" s="6">
        <v>47.006486242827144</v>
      </c>
      <c r="N227" s="6">
        <v>46.37029566735827</v>
      </c>
      <c r="O227" s="6">
        <v>43.443035685639877</v>
      </c>
      <c r="P227" s="6">
        <v>42.096535591036812</v>
      </c>
      <c r="Q227" s="6">
        <v>41.378459988958042</v>
      </c>
      <c r="R227" s="6">
        <v>40.179374923448883</v>
      </c>
      <c r="S227" s="6">
        <v>41.852121669812512</v>
      </c>
      <c r="T227" s="6">
        <v>44.057826735651922</v>
      </c>
      <c r="U227" s="6">
        <v>44.380937090618168</v>
      </c>
      <c r="V227" s="6">
        <v>43.797402124031159</v>
      </c>
      <c r="W227" s="6">
        <v>43.342549310324806</v>
      </c>
      <c r="X227" s="6">
        <v>44.414932916407949</v>
      </c>
      <c r="Y227" s="6">
        <v>43.379698184956418</v>
      </c>
      <c r="Z227" s="6">
        <v>47.277441136630621</v>
      </c>
      <c r="AA227" s="6">
        <v>46.502161522821879</v>
      </c>
      <c r="AB227" s="187">
        <f t="shared" si="248"/>
        <v>46.35200223715912</v>
      </c>
      <c r="AC227" s="187">
        <f t="shared" si="248"/>
        <v>46.581866880538556</v>
      </c>
    </row>
    <row r="228" spans="2:29" ht="15" customHeight="1" x14ac:dyDescent="0.45">
      <c r="B228" s="44" t="s">
        <v>67</v>
      </c>
      <c r="C228" s="1" t="s">
        <v>68</v>
      </c>
      <c r="D228" s="3"/>
      <c r="E228" s="3">
        <v>9.6844301079402904</v>
      </c>
      <c r="F228" s="3">
        <v>8.9684923110629331</v>
      </c>
      <c r="G228" s="3">
        <v>9.1390319032897658</v>
      </c>
      <c r="H228" s="3">
        <v>8.681924520135107</v>
      </c>
      <c r="I228" s="3">
        <v>9.4880254248999965</v>
      </c>
      <c r="J228" s="3">
        <v>9.8531542099923826</v>
      </c>
      <c r="K228" s="3">
        <v>10.384175059496052</v>
      </c>
      <c r="L228" s="3">
        <v>10.878864683447928</v>
      </c>
      <c r="M228" s="3">
        <v>10.404522192223485</v>
      </c>
      <c r="N228" s="3">
        <v>11.363827910578761</v>
      </c>
      <c r="O228" s="3">
        <v>9.7350099197223532</v>
      </c>
      <c r="P228" s="3">
        <v>9.4862031925613284</v>
      </c>
      <c r="Q228" s="3">
        <v>9.7795062905879231</v>
      </c>
      <c r="R228" s="3">
        <v>9.5293482618119523</v>
      </c>
      <c r="S228" s="3">
        <v>9.4575323407561953</v>
      </c>
      <c r="T228" s="3">
        <v>10.328976081263578</v>
      </c>
      <c r="U228" s="3">
        <v>9.5219701865465751</v>
      </c>
      <c r="V228" s="3">
        <v>8.9586903698024969</v>
      </c>
      <c r="W228" s="3">
        <v>8.5574028099587522</v>
      </c>
      <c r="X228" s="3">
        <v>8.676136011633794</v>
      </c>
      <c r="Y228" s="3">
        <v>8.4615802034710494</v>
      </c>
      <c r="Z228" s="3">
        <v>8.6129194249645966</v>
      </c>
      <c r="AA228" s="3">
        <v>8.8689997360591004</v>
      </c>
      <c r="AB228" s="186">
        <f t="shared" si="248"/>
        <v>9.0795538544566234</v>
      </c>
      <c r="AC228" s="186">
        <f t="shared" si="248"/>
        <v>9.3907444294024067</v>
      </c>
    </row>
    <row r="229" spans="2:29" ht="15" customHeight="1" x14ac:dyDescent="0.45">
      <c r="B229" s="44" t="s">
        <v>69</v>
      </c>
      <c r="C229" s="1" t="s">
        <v>70</v>
      </c>
      <c r="D229" s="3"/>
      <c r="E229" s="3">
        <v>1.0168319356687554</v>
      </c>
      <c r="F229" s="3">
        <v>1.1384476215855501</v>
      </c>
      <c r="G229" s="3">
        <v>0.94658299801700341</v>
      </c>
      <c r="H229" s="3">
        <v>1.1282701569751932</v>
      </c>
      <c r="I229" s="3">
        <v>1.2095253848746952</v>
      </c>
      <c r="J229" s="3">
        <v>1.1064094175597152</v>
      </c>
      <c r="K229" s="3">
        <v>1.3168676615622816</v>
      </c>
      <c r="L229" s="3">
        <v>1.3376839915355143</v>
      </c>
      <c r="M229" s="3">
        <v>1.3896104354042167</v>
      </c>
      <c r="N229" s="3">
        <v>1.4161831940249134</v>
      </c>
      <c r="O229" s="3">
        <v>1.300402476433101</v>
      </c>
      <c r="P229" s="3">
        <v>1.3308251662433745</v>
      </c>
      <c r="Q229" s="3">
        <v>1.3995120544463489</v>
      </c>
      <c r="R229" s="3">
        <v>1.4380963835558651</v>
      </c>
      <c r="S229" s="3">
        <v>1.4713322487749081</v>
      </c>
      <c r="T229" s="3">
        <v>1.1257112085509851</v>
      </c>
      <c r="U229" s="3">
        <v>1.2405677750809827</v>
      </c>
      <c r="V229" s="3">
        <v>1.4043001119488081</v>
      </c>
      <c r="W229" s="3">
        <v>1.3435637052739491</v>
      </c>
      <c r="X229" s="3">
        <v>1.3820318842201755</v>
      </c>
      <c r="Y229" s="3">
        <v>1.2147319802685885</v>
      </c>
      <c r="Z229" s="3">
        <v>1.1945946327426</v>
      </c>
      <c r="AA229" s="3">
        <v>1.1564034494282931</v>
      </c>
      <c r="AB229" s="186">
        <f t="shared" si="248"/>
        <v>1.0033377889615893</v>
      </c>
      <c r="AC229" s="186">
        <f t="shared" si="248"/>
        <v>1.0724196486245261</v>
      </c>
    </row>
    <row r="230" spans="2:29" ht="15" customHeight="1" x14ac:dyDescent="0.45">
      <c r="B230" s="44" t="s">
        <v>71</v>
      </c>
      <c r="C230" s="1" t="s">
        <v>72</v>
      </c>
      <c r="D230" s="3"/>
      <c r="E230" s="3">
        <v>2.6665700862156512</v>
      </c>
      <c r="F230" s="3">
        <v>2.8160890765941398</v>
      </c>
      <c r="G230" s="3">
        <v>3.0076053705618571</v>
      </c>
      <c r="H230" s="3">
        <v>3.0066803725730438</v>
      </c>
      <c r="I230" s="3">
        <v>3.3120501044365902</v>
      </c>
      <c r="J230" s="3">
        <v>3.354763376600884</v>
      </c>
      <c r="K230" s="3">
        <v>3.0656881621129557</v>
      </c>
      <c r="L230" s="3">
        <v>2.7501870702420237</v>
      </c>
      <c r="M230" s="3">
        <v>2.578907170018006</v>
      </c>
      <c r="N230" s="3">
        <v>2.7566299012893234</v>
      </c>
      <c r="O230" s="3">
        <v>2.27983576786206</v>
      </c>
      <c r="P230" s="3">
        <v>2.2877002263506494</v>
      </c>
      <c r="Q230" s="3">
        <v>2.1224381380515149</v>
      </c>
      <c r="R230" s="3">
        <v>1.9910449603234455</v>
      </c>
      <c r="S230" s="3">
        <v>2.1542711533088701</v>
      </c>
      <c r="T230" s="3">
        <v>2.3228559816711511</v>
      </c>
      <c r="U230" s="3">
        <v>2.2893542846889341</v>
      </c>
      <c r="V230" s="3">
        <v>2.5681863822607323</v>
      </c>
      <c r="W230" s="3">
        <v>2.2567367425233607</v>
      </c>
      <c r="X230" s="3">
        <v>2.1561165420858845</v>
      </c>
      <c r="Y230" s="3">
        <v>2.2948566634212315</v>
      </c>
      <c r="Z230" s="3">
        <v>2.0373742399910988</v>
      </c>
      <c r="AA230" s="3">
        <v>2.0531539135769217</v>
      </c>
      <c r="AB230" s="186">
        <f t="shared" si="248"/>
        <v>2.3759995205392106</v>
      </c>
      <c r="AC230" s="186">
        <f t="shared" si="248"/>
        <v>2.2650780415717087</v>
      </c>
    </row>
    <row r="231" spans="2:29" ht="15" customHeight="1" x14ac:dyDescent="0.45">
      <c r="B231" s="44" t="s">
        <v>73</v>
      </c>
      <c r="C231" s="1" t="s">
        <v>74</v>
      </c>
      <c r="D231" s="3"/>
      <c r="E231" s="3">
        <v>1.9567805486496517</v>
      </c>
      <c r="F231" s="3">
        <v>2.3228478356976225</v>
      </c>
      <c r="G231" s="3">
        <v>2.2679666244033734</v>
      </c>
      <c r="H231" s="3">
        <v>2.1055435099435957</v>
      </c>
      <c r="I231" s="3">
        <v>2.3044506293373828</v>
      </c>
      <c r="J231" s="3">
        <v>2.5576200915678911</v>
      </c>
      <c r="K231" s="3">
        <v>2.4581990959540625</v>
      </c>
      <c r="L231" s="3">
        <v>2.9169361198591739</v>
      </c>
      <c r="M231" s="3">
        <v>2.690714276538988</v>
      </c>
      <c r="N231" s="3">
        <v>2.6238913693584851</v>
      </c>
      <c r="O231" s="3">
        <v>3.005779724767665</v>
      </c>
      <c r="P231" s="3">
        <v>2.5984716236071117</v>
      </c>
      <c r="Q231" s="3">
        <v>2.4554031876168776</v>
      </c>
      <c r="R231" s="3">
        <v>2.4501612693397372</v>
      </c>
      <c r="S231" s="3">
        <v>2.5479931978487089</v>
      </c>
      <c r="T231" s="3">
        <v>2.839401993706927</v>
      </c>
      <c r="U231" s="3">
        <v>2.8196095838015998</v>
      </c>
      <c r="V231" s="3">
        <v>2.8114726109230439</v>
      </c>
      <c r="W231" s="3">
        <v>2.8372138883471583</v>
      </c>
      <c r="X231" s="3">
        <v>2.8874336779737204</v>
      </c>
      <c r="Y231" s="3">
        <v>2.5328587275597978</v>
      </c>
      <c r="Z231" s="3">
        <v>2.4050271282975957</v>
      </c>
      <c r="AA231" s="3">
        <v>2.4149961670016222</v>
      </c>
      <c r="AB231" s="186">
        <f t="shared" si="248"/>
        <v>2.6445283515152092</v>
      </c>
      <c r="AC231" s="186">
        <f t="shared" si="248"/>
        <v>2.3687486809674914</v>
      </c>
    </row>
    <row r="232" spans="2:29" ht="15" customHeight="1" x14ac:dyDescent="0.45">
      <c r="B232" s="44" t="s">
        <v>75</v>
      </c>
      <c r="C232" s="1" t="s">
        <v>76</v>
      </c>
      <c r="D232" s="3"/>
      <c r="E232" s="3">
        <v>1.0983709215522908</v>
      </c>
      <c r="F232" s="3">
        <v>1.2023741046531047</v>
      </c>
      <c r="G232" s="3">
        <v>1.3224250942003577</v>
      </c>
      <c r="H232" s="3">
        <v>1.356119901863327</v>
      </c>
      <c r="I232" s="3">
        <v>1.3679641233523823</v>
      </c>
      <c r="J232" s="3">
        <v>1.5782811773573646</v>
      </c>
      <c r="K232" s="3">
        <v>1.5842693744152845</v>
      </c>
      <c r="L232" s="3">
        <v>1.5549586307018299</v>
      </c>
      <c r="M232" s="3">
        <v>1.6539130601647307</v>
      </c>
      <c r="N232" s="3">
        <v>1.5650963437874421</v>
      </c>
      <c r="O232" s="3">
        <v>1.4357351083582464</v>
      </c>
      <c r="P232" s="3">
        <v>1.4546590377227047</v>
      </c>
      <c r="Q232" s="3">
        <v>1.3819095113383786</v>
      </c>
      <c r="R232" s="3">
        <v>1.6205145649107542</v>
      </c>
      <c r="S232" s="3">
        <v>1.7188073718966308</v>
      </c>
      <c r="T232" s="3">
        <v>1.643886883656781</v>
      </c>
      <c r="U232" s="3">
        <v>1.8402366943736517</v>
      </c>
      <c r="V232" s="3">
        <v>1.8476381921493206</v>
      </c>
      <c r="W232" s="3">
        <v>1.7932849069872665</v>
      </c>
      <c r="X232" s="3">
        <v>1.6848606075170902</v>
      </c>
      <c r="Y232" s="3">
        <v>1.934081140055663</v>
      </c>
      <c r="Z232" s="3">
        <v>2.1000932765797695</v>
      </c>
      <c r="AA232" s="3">
        <v>2.1119145444046783</v>
      </c>
      <c r="AB232" s="186">
        <f t="shared" si="248"/>
        <v>2.1904227922873032</v>
      </c>
      <c r="AC232" s="186">
        <f t="shared" si="248"/>
        <v>2.223091118337857</v>
      </c>
    </row>
    <row r="233" spans="2:29" ht="15" customHeight="1" x14ac:dyDescent="0.45">
      <c r="B233" s="44" t="s">
        <v>77</v>
      </c>
      <c r="C233" s="1" t="s">
        <v>78</v>
      </c>
      <c r="D233" s="3"/>
      <c r="E233" s="3">
        <v>10.807406168447166</v>
      </c>
      <c r="F233" s="3">
        <v>10.426684795502666</v>
      </c>
      <c r="G233" s="3">
        <v>9.7504648117401587</v>
      </c>
      <c r="H233" s="3">
        <v>9.3780026034071469</v>
      </c>
      <c r="I233" s="3">
        <v>9.0959933217926849</v>
      </c>
      <c r="J233" s="3">
        <v>8.7371793354688041</v>
      </c>
      <c r="K233" s="3">
        <v>8.1062234679873981</v>
      </c>
      <c r="L233" s="3">
        <v>8.2199348856079641</v>
      </c>
      <c r="M233" s="3">
        <v>7.7916580928968289</v>
      </c>
      <c r="N233" s="3">
        <v>7.3152619667878822</v>
      </c>
      <c r="O233" s="3">
        <v>7.5292776164934443</v>
      </c>
      <c r="P233" s="3">
        <v>6.8310781824723295</v>
      </c>
      <c r="Q233" s="3">
        <v>6.1644560088398963</v>
      </c>
      <c r="R233" s="3">
        <v>5.6649513853212197</v>
      </c>
      <c r="S233" s="3">
        <v>5.7378734474628077</v>
      </c>
      <c r="T233" s="3">
        <v>5.780386318778393</v>
      </c>
      <c r="U233" s="3">
        <v>5.5847271147544078</v>
      </c>
      <c r="V233" s="3">
        <v>5.3581656144072989</v>
      </c>
      <c r="W233" s="3">
        <v>5.3836566979669387</v>
      </c>
      <c r="X233" s="3">
        <v>5.1952748789653445</v>
      </c>
      <c r="Y233" s="3">
        <v>5.3274811143843737</v>
      </c>
      <c r="Z233" s="3">
        <v>4.7694514022786914</v>
      </c>
      <c r="AA233" s="3">
        <v>4.7959232391403637</v>
      </c>
      <c r="AB233" s="186">
        <f t="shared" si="248"/>
        <v>5.0868823839583976</v>
      </c>
      <c r="AC233" s="186">
        <f t="shared" si="248"/>
        <v>4.9556224866507526</v>
      </c>
    </row>
    <row r="234" spans="2:29" ht="15" customHeight="1" x14ac:dyDescent="0.45">
      <c r="B234" s="44" t="s">
        <v>79</v>
      </c>
      <c r="C234" s="1" t="s">
        <v>235</v>
      </c>
      <c r="D234" s="3"/>
      <c r="E234" s="3">
        <v>0.54384950784199548</v>
      </c>
      <c r="F234" s="3">
        <v>0.59539753229072756</v>
      </c>
      <c r="G234" s="3">
        <v>0.55804083899246681</v>
      </c>
      <c r="H234" s="3">
        <v>0.57705171334404448</v>
      </c>
      <c r="I234" s="3">
        <v>0.62070339436330357</v>
      </c>
      <c r="J234" s="3">
        <v>0.86773769564357128</v>
      </c>
      <c r="K234" s="3">
        <v>0.80935651469995173</v>
      </c>
      <c r="L234" s="3">
        <v>1.0176979896879781</v>
      </c>
      <c r="M234" s="3">
        <v>1.1131325800293053</v>
      </c>
      <c r="N234" s="3">
        <v>1.0365969289131323</v>
      </c>
      <c r="O234" s="3">
        <v>1.1381701611679385</v>
      </c>
      <c r="P234" s="3">
        <v>1.3360735709988085</v>
      </c>
      <c r="Q234" s="3">
        <v>1.7272214474076935</v>
      </c>
      <c r="R234" s="3">
        <v>1.1281978024419939</v>
      </c>
      <c r="S234" s="3">
        <v>1.1236959180426842</v>
      </c>
      <c r="T234" s="3">
        <v>0.99339400349748563</v>
      </c>
      <c r="U234" s="3">
        <v>1.3043284687584744</v>
      </c>
      <c r="V234" s="3">
        <v>1.1582529250680893</v>
      </c>
      <c r="W234" s="3">
        <v>1.2917102357580748</v>
      </c>
      <c r="X234" s="3">
        <v>1.2645683224805975</v>
      </c>
      <c r="Y234" s="3">
        <v>1.3310041334948746</v>
      </c>
      <c r="Z234" s="3">
        <v>1.3466857759769133</v>
      </c>
      <c r="AA234" s="3">
        <v>1.3666012970037753</v>
      </c>
      <c r="AB234" s="186">
        <f t="shared" si="248"/>
        <v>1.6454185122098723</v>
      </c>
      <c r="AC234" s="186">
        <f t="shared" si="248"/>
        <v>1.6826654404320061</v>
      </c>
    </row>
    <row r="235" spans="2:29" ht="15" customHeight="1" x14ac:dyDescent="0.45">
      <c r="B235" s="44" t="s">
        <v>80</v>
      </c>
      <c r="C235" s="1" t="s">
        <v>236</v>
      </c>
      <c r="D235" s="3"/>
      <c r="E235" s="3">
        <v>19.33127714258147</v>
      </c>
      <c r="F235" s="3">
        <v>20.540338040426157</v>
      </c>
      <c r="G235" s="3">
        <v>20.538822835922034</v>
      </c>
      <c r="H235" s="3">
        <v>18.846590071292589</v>
      </c>
      <c r="I235" s="3">
        <v>18.966080389744537</v>
      </c>
      <c r="J235" s="3">
        <v>18.622914270044738</v>
      </c>
      <c r="K235" s="3">
        <v>18.49103609177099</v>
      </c>
      <c r="L235" s="3">
        <v>18.646779609546911</v>
      </c>
      <c r="M235" s="3">
        <v>19.384028435551585</v>
      </c>
      <c r="N235" s="3">
        <v>18.292808052618327</v>
      </c>
      <c r="O235" s="3">
        <v>17.018824910835072</v>
      </c>
      <c r="P235" s="3">
        <v>16.771524591080503</v>
      </c>
      <c r="Q235" s="3">
        <v>16.348013350669408</v>
      </c>
      <c r="R235" s="3">
        <v>16.357060295743914</v>
      </c>
      <c r="S235" s="3">
        <v>17.640615991721713</v>
      </c>
      <c r="T235" s="3">
        <v>19.023214264526626</v>
      </c>
      <c r="U235" s="3">
        <v>19.78014298261354</v>
      </c>
      <c r="V235" s="3">
        <v>19.690695917471366</v>
      </c>
      <c r="W235" s="3">
        <v>19.878980323509307</v>
      </c>
      <c r="X235" s="3">
        <v>21.168510991531345</v>
      </c>
      <c r="Y235" s="3">
        <v>20.283104222300835</v>
      </c>
      <c r="Z235" s="3">
        <v>24.811295255799358</v>
      </c>
      <c r="AA235" s="3">
        <v>23.734169176207125</v>
      </c>
      <c r="AB235" s="186">
        <f t="shared" si="248"/>
        <v>21.994665638176063</v>
      </c>
      <c r="AC235" s="186">
        <f t="shared" si="248"/>
        <v>22.1053298298812</v>
      </c>
    </row>
    <row r="236" spans="2:29" ht="15" customHeight="1" x14ac:dyDescent="0.45">
      <c r="B236" s="57" t="s">
        <v>237</v>
      </c>
      <c r="C236" s="12" t="s">
        <v>238</v>
      </c>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89"/>
      <c r="AC236" s="189"/>
    </row>
    <row r="237" spans="2:29" ht="15" customHeight="1" x14ac:dyDescent="0.45">
      <c r="B237" s="57" t="s">
        <v>239</v>
      </c>
      <c r="C237" s="12" t="s">
        <v>240</v>
      </c>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89"/>
      <c r="AC237" s="189"/>
    </row>
    <row r="238" spans="2:29" ht="15" customHeight="1" x14ac:dyDescent="0.45">
      <c r="B238" s="57" t="s">
        <v>241</v>
      </c>
      <c r="C238" s="12" t="s">
        <v>242</v>
      </c>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89"/>
      <c r="AC238" s="189"/>
    </row>
    <row r="239" spans="2:29" ht="15" customHeight="1" x14ac:dyDescent="0.45">
      <c r="B239" s="44" t="s">
        <v>82</v>
      </c>
      <c r="C239" s="4" t="s">
        <v>83</v>
      </c>
      <c r="D239" s="6"/>
      <c r="E239" s="6">
        <v>93.832975152895386</v>
      </c>
      <c r="F239" s="6">
        <v>94.830654797202868</v>
      </c>
      <c r="G239" s="6">
        <v>94.073615400445647</v>
      </c>
      <c r="H239" s="6">
        <v>93.605746593223088</v>
      </c>
      <c r="I239" s="6">
        <v>92.788978466093269</v>
      </c>
      <c r="J239" s="6">
        <v>92.727565532628958</v>
      </c>
      <c r="K239" s="6">
        <v>91.803499789585558</v>
      </c>
      <c r="L239" s="6">
        <v>92.719809234738833</v>
      </c>
      <c r="M239" s="6">
        <v>91.83349388606824</v>
      </c>
      <c r="N239" s="6">
        <v>92.392221618288943</v>
      </c>
      <c r="O239" s="6">
        <v>91.669254874545544</v>
      </c>
      <c r="P239" s="6">
        <v>91.725370332515254</v>
      </c>
      <c r="Q239" s="6">
        <v>91.06157725697868</v>
      </c>
      <c r="R239" s="6">
        <v>90.605911025136095</v>
      </c>
      <c r="S239" s="6">
        <v>91.00679922241271</v>
      </c>
      <c r="T239" s="6">
        <v>91.065701010291036</v>
      </c>
      <c r="U239" s="6">
        <v>90.784852855267545</v>
      </c>
      <c r="V239" s="6">
        <v>89.011497719547563</v>
      </c>
      <c r="W239" s="6">
        <v>90.134304837706551</v>
      </c>
      <c r="X239" s="6">
        <v>90.605825435108983</v>
      </c>
      <c r="Y239" s="6">
        <v>90.986299254176018</v>
      </c>
      <c r="Z239" s="6">
        <v>92.14763711093552</v>
      </c>
      <c r="AA239" s="6">
        <v>90.925396609485475</v>
      </c>
      <c r="AB239" s="187">
        <f t="shared" si="248"/>
        <v>89.716489152409054</v>
      </c>
      <c r="AC239" s="187">
        <f t="shared" si="248"/>
        <v>89.107857096980183</v>
      </c>
    </row>
    <row r="240" spans="2:29" ht="15" customHeight="1" x14ac:dyDescent="0.45">
      <c r="B240" s="44" t="s">
        <v>84</v>
      </c>
      <c r="C240" s="1" t="s">
        <v>85</v>
      </c>
      <c r="D240" s="3"/>
      <c r="E240" s="3">
        <v>6.1670248471046234</v>
      </c>
      <c r="F240" s="3">
        <v>5.169345202797115</v>
      </c>
      <c r="G240" s="3">
        <v>5.9263845995543409</v>
      </c>
      <c r="H240" s="3">
        <v>6.3942534067769143</v>
      </c>
      <c r="I240" s="3">
        <v>7.2110215339067256</v>
      </c>
      <c r="J240" s="3">
        <v>7.2724344673710375</v>
      </c>
      <c r="K240" s="3">
        <v>8.1965002104144489</v>
      </c>
      <c r="L240" s="3">
        <v>7.2801907652611586</v>
      </c>
      <c r="M240" s="3">
        <v>8.1665061139317618</v>
      </c>
      <c r="N240" s="3">
        <v>7.6077783817110651</v>
      </c>
      <c r="O240" s="3">
        <v>8.3307451254544578</v>
      </c>
      <c r="P240" s="3">
        <v>8.2746296674847475</v>
      </c>
      <c r="Q240" s="3">
        <v>8.9384227430213183</v>
      </c>
      <c r="R240" s="3">
        <v>9.3940889748639069</v>
      </c>
      <c r="S240" s="3">
        <v>8.9932007775872869</v>
      </c>
      <c r="T240" s="3">
        <v>8.9342989897089637</v>
      </c>
      <c r="U240" s="3">
        <v>9.2151471447324571</v>
      </c>
      <c r="V240" s="3">
        <v>10.98850228045244</v>
      </c>
      <c r="W240" s="3">
        <v>9.8656951622934592</v>
      </c>
      <c r="X240" s="3">
        <v>9.3941745648910207</v>
      </c>
      <c r="Y240" s="3">
        <v>9.0137007458239804</v>
      </c>
      <c r="Z240" s="3">
        <v>7.8523628890644774</v>
      </c>
      <c r="AA240" s="3">
        <v>9.0746033905145218</v>
      </c>
      <c r="AB240" s="186">
        <f t="shared" si="248"/>
        <v>10.372268482272423</v>
      </c>
      <c r="AC240" s="186">
        <f t="shared" si="248"/>
        <v>11.2200065856102</v>
      </c>
    </row>
    <row r="241" spans="1:29" s="68" customFormat="1" ht="15" customHeight="1" thickBot="1" x14ac:dyDescent="0.45">
      <c r="B241" s="86" t="s">
        <v>86</v>
      </c>
      <c r="C241" s="100" t="s">
        <v>12</v>
      </c>
      <c r="D241" s="102"/>
      <c r="E241" s="102">
        <v>100</v>
      </c>
      <c r="F241" s="102">
        <v>100</v>
      </c>
      <c r="G241" s="102">
        <v>100</v>
      </c>
      <c r="H241" s="102">
        <v>100</v>
      </c>
      <c r="I241" s="102">
        <v>100</v>
      </c>
      <c r="J241" s="102">
        <v>100</v>
      </c>
      <c r="K241" s="102">
        <v>100</v>
      </c>
      <c r="L241" s="102">
        <v>100</v>
      </c>
      <c r="M241" s="102">
        <v>100</v>
      </c>
      <c r="N241" s="102">
        <v>100</v>
      </c>
      <c r="O241" s="102">
        <v>100</v>
      </c>
      <c r="P241" s="102">
        <v>100</v>
      </c>
      <c r="Q241" s="102">
        <v>100</v>
      </c>
      <c r="R241" s="102">
        <v>100</v>
      </c>
      <c r="S241" s="102">
        <v>100</v>
      </c>
      <c r="T241" s="102">
        <v>100</v>
      </c>
      <c r="U241" s="102">
        <v>100</v>
      </c>
      <c r="V241" s="102">
        <v>100</v>
      </c>
      <c r="W241" s="102">
        <v>100</v>
      </c>
      <c r="X241" s="102">
        <v>100</v>
      </c>
      <c r="Y241" s="102">
        <v>100</v>
      </c>
      <c r="Z241" s="102">
        <v>100</v>
      </c>
      <c r="AA241" s="102">
        <v>100</v>
      </c>
      <c r="AB241" s="173">
        <f t="shared" si="248"/>
        <v>100</v>
      </c>
      <c r="AC241" s="173">
        <f t="shared" si="248"/>
        <v>100</v>
      </c>
    </row>
    <row r="242" spans="1:29" ht="15" customHeight="1" thickTop="1" x14ac:dyDescent="0.45">
      <c r="C242" s="24"/>
      <c r="D242" s="30"/>
      <c r="E242" s="30"/>
      <c r="F242" s="30"/>
      <c r="G242" s="30"/>
      <c r="H242" s="30"/>
      <c r="I242" s="30"/>
      <c r="J242" s="30"/>
      <c r="K242" s="30"/>
      <c r="L242" s="30"/>
      <c r="M242" s="30"/>
      <c r="N242" s="30"/>
      <c r="O242" s="30"/>
      <c r="P242" s="30"/>
      <c r="Q242" s="30"/>
      <c r="R242" s="30"/>
      <c r="S242" s="30"/>
      <c r="T242" s="30"/>
      <c r="U242" s="30"/>
      <c r="V242" s="30"/>
      <c r="W242" s="30"/>
      <c r="X242" s="30"/>
      <c r="Y242" s="31"/>
      <c r="Z242" s="31"/>
      <c r="AA242" s="31"/>
      <c r="AB242" s="186"/>
      <c r="AC242" s="186"/>
    </row>
    <row r="243" spans="1:29" ht="15" customHeight="1" x14ac:dyDescent="0.5">
      <c r="AB243" s="189"/>
      <c r="AC243" s="189"/>
    </row>
    <row r="244" spans="1:29" ht="15" customHeight="1" x14ac:dyDescent="0.5">
      <c r="B244" s="64"/>
      <c r="C244" s="62" t="s">
        <v>345</v>
      </c>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189"/>
      <c r="AC244" s="189"/>
    </row>
    <row r="245" spans="1:29" ht="15" customHeight="1" x14ac:dyDescent="0.5">
      <c r="B245" s="64"/>
      <c r="C245" s="62" t="s">
        <v>342</v>
      </c>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186"/>
      <c r="AC245" s="186"/>
    </row>
    <row r="246" spans="1:29" ht="15" customHeight="1" thickBot="1" x14ac:dyDescent="0.55000000000000004">
      <c r="B246" s="94"/>
      <c r="C246" s="95" t="s">
        <v>346</v>
      </c>
      <c r="D246" s="107">
        <v>1999</v>
      </c>
      <c r="E246" s="107">
        <f t="shared" ref="E246:AC246" si="249">+D246+1</f>
        <v>2000</v>
      </c>
      <c r="F246" s="107">
        <f t="shared" si="249"/>
        <v>2001</v>
      </c>
      <c r="G246" s="107">
        <f t="shared" si="249"/>
        <v>2002</v>
      </c>
      <c r="H246" s="107">
        <f t="shared" si="249"/>
        <v>2003</v>
      </c>
      <c r="I246" s="107">
        <f t="shared" si="249"/>
        <v>2004</v>
      </c>
      <c r="J246" s="107">
        <f t="shared" si="249"/>
        <v>2005</v>
      </c>
      <c r="K246" s="107">
        <f t="shared" si="249"/>
        <v>2006</v>
      </c>
      <c r="L246" s="107">
        <f t="shared" si="249"/>
        <v>2007</v>
      </c>
      <c r="M246" s="107">
        <f t="shared" si="249"/>
        <v>2008</v>
      </c>
      <c r="N246" s="107">
        <f t="shared" si="249"/>
        <v>2009</v>
      </c>
      <c r="O246" s="107">
        <f t="shared" si="249"/>
        <v>2010</v>
      </c>
      <c r="P246" s="107">
        <f t="shared" si="249"/>
        <v>2011</v>
      </c>
      <c r="Q246" s="107">
        <f t="shared" si="249"/>
        <v>2012</v>
      </c>
      <c r="R246" s="107">
        <f t="shared" si="249"/>
        <v>2013</v>
      </c>
      <c r="S246" s="107">
        <f t="shared" si="249"/>
        <v>2014</v>
      </c>
      <c r="T246" s="107">
        <f t="shared" si="249"/>
        <v>2015</v>
      </c>
      <c r="U246" s="107">
        <f t="shared" si="249"/>
        <v>2016</v>
      </c>
      <c r="V246" s="107">
        <f t="shared" si="249"/>
        <v>2017</v>
      </c>
      <c r="W246" s="107">
        <f t="shared" si="249"/>
        <v>2018</v>
      </c>
      <c r="X246" s="107">
        <f t="shared" si="249"/>
        <v>2019</v>
      </c>
      <c r="Y246" s="107">
        <f t="shared" si="249"/>
        <v>2020</v>
      </c>
      <c r="Z246" s="107">
        <f t="shared" si="249"/>
        <v>2021</v>
      </c>
      <c r="AA246" s="107">
        <f t="shared" si="249"/>
        <v>2022</v>
      </c>
      <c r="AB246" s="186">
        <f t="shared" si="249"/>
        <v>2023</v>
      </c>
      <c r="AC246" s="186">
        <f t="shared" si="249"/>
        <v>2024</v>
      </c>
    </row>
    <row r="247" spans="1:29" ht="15" customHeight="1" thickTop="1" x14ac:dyDescent="0.5">
      <c r="A247" s="68"/>
      <c r="B247" s="96" t="s">
        <v>0</v>
      </c>
      <c r="C247" s="67" t="s">
        <v>1</v>
      </c>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186"/>
      <c r="AC247" s="186"/>
    </row>
    <row r="248" spans="1:29" ht="15" customHeight="1" x14ac:dyDescent="0.45">
      <c r="B248" s="44" t="s">
        <v>47</v>
      </c>
      <c r="C248" s="4" t="s">
        <v>48</v>
      </c>
      <c r="D248" s="6"/>
      <c r="E248" s="6">
        <v>-1.4126089614886785</v>
      </c>
      <c r="F248" s="6">
        <v>2.025301426308701</v>
      </c>
      <c r="G248" s="6">
        <v>-0.23851053866839234</v>
      </c>
      <c r="H248" s="6">
        <v>2.4429074602646152</v>
      </c>
      <c r="I248" s="6">
        <v>-1.3429023225637737</v>
      </c>
      <c r="J248" s="6">
        <v>2.8550998320613581</v>
      </c>
      <c r="K248" s="6">
        <v>0.44072650998548946</v>
      </c>
      <c r="L248" s="6">
        <v>-1.2973057956021126</v>
      </c>
      <c r="M248" s="6">
        <v>3.5233492201695262</v>
      </c>
      <c r="N248" s="6">
        <v>-2.8210712223741679</v>
      </c>
      <c r="O248" s="6">
        <v>3.3801980473532369</v>
      </c>
      <c r="P248" s="6">
        <v>-0.54538065491373144</v>
      </c>
      <c r="Q248" s="6">
        <v>1.9628816313151578</v>
      </c>
      <c r="R248" s="6">
        <v>1.474760802684518</v>
      </c>
      <c r="S248" s="6">
        <v>1.0410061955814389</v>
      </c>
      <c r="T248" s="6">
        <v>-0.68265019304576713</v>
      </c>
      <c r="U248" s="6">
        <v>0.94294592477732575</v>
      </c>
      <c r="V248" s="6">
        <v>-4.478560044327947E-2</v>
      </c>
      <c r="W248" s="6">
        <v>1.7619793881287931</v>
      </c>
      <c r="X248" s="6">
        <v>-0.11443357476551494</v>
      </c>
      <c r="Y248" s="6">
        <v>0.19073214445014003</v>
      </c>
      <c r="Z248" s="6">
        <v>-1.3620696888182116</v>
      </c>
      <c r="AA248" s="6">
        <v>1.6348989373404095</v>
      </c>
      <c r="AB248" s="187">
        <f>(AB47-AA47)/AA$80*100</f>
        <v>0.30307449305041145</v>
      </c>
      <c r="AC248" s="187">
        <f>(AC47-AB47)/AB$80*100</f>
        <v>1.9353222615124184</v>
      </c>
    </row>
    <row r="249" spans="1:29" ht="15" customHeight="1" x14ac:dyDescent="0.45">
      <c r="B249" s="44" t="s">
        <v>49</v>
      </c>
      <c r="C249" s="1" t="s">
        <v>50</v>
      </c>
      <c r="D249" s="3"/>
      <c r="E249" s="3">
        <v>-0.64762103375078739</v>
      </c>
      <c r="F249" s="3">
        <v>1.652116340136637</v>
      </c>
      <c r="G249" s="3">
        <v>-0.33276822567624564</v>
      </c>
      <c r="H249" s="3">
        <v>1.4685214656490551</v>
      </c>
      <c r="I249" s="3">
        <v>-1.7996208929642128</v>
      </c>
      <c r="J249" s="3">
        <v>2.7451365613835281</v>
      </c>
      <c r="K249" s="3">
        <v>1.3682664575686616</v>
      </c>
      <c r="L249" s="3">
        <v>-3.2327701985590576</v>
      </c>
      <c r="M249" s="3">
        <v>3.9944004829786808</v>
      </c>
      <c r="N249" s="3">
        <v>-3.231426298819299</v>
      </c>
      <c r="O249" s="3">
        <v>3.1294860677178278</v>
      </c>
      <c r="P249" s="3">
        <v>-0.83794064763046561</v>
      </c>
      <c r="Q249" s="3">
        <v>1.9508862994566605</v>
      </c>
      <c r="R249" s="3">
        <v>1.5384774706996001</v>
      </c>
      <c r="S249" s="3">
        <v>0.48974906341454999</v>
      </c>
      <c r="T249" s="3">
        <v>-0.83442109346078508</v>
      </c>
      <c r="U249" s="3">
        <v>0.75833654858232902</v>
      </c>
      <c r="V249" s="3">
        <v>-0.36737078414116481</v>
      </c>
      <c r="W249" s="3">
        <v>1.6742277384820168</v>
      </c>
      <c r="X249" s="3">
        <v>-0.45853873310249477</v>
      </c>
      <c r="Y249" s="3">
        <v>0.20685979968494139</v>
      </c>
      <c r="Z249" s="3">
        <v>-1.4503441783728859</v>
      </c>
      <c r="AA249" s="3">
        <v>1.646232947601626</v>
      </c>
      <c r="AB249" s="186">
        <f t="shared" ref="AB249:AC281" si="250">(AB48-AA48)/AA$80*100</f>
        <v>0.15637322048571359</v>
      </c>
      <c r="AC249" s="186">
        <f t="shared" si="250"/>
        <v>1.5364267126939388</v>
      </c>
    </row>
    <row r="250" spans="1:29" ht="15" customHeight="1" x14ac:dyDescent="0.45">
      <c r="B250" s="57" t="s">
        <v>215</v>
      </c>
      <c r="C250" s="12" t="s">
        <v>216</v>
      </c>
      <c r="D250" s="11"/>
      <c r="E250" s="11">
        <v>-0.66877460304054737</v>
      </c>
      <c r="F250" s="11">
        <v>1.6458603217988028</v>
      </c>
      <c r="G250" s="11">
        <v>-0.17817260930971682</v>
      </c>
      <c r="H250" s="11">
        <v>1.196448781739976</v>
      </c>
      <c r="I250" s="11">
        <v>-1.8135516006715997</v>
      </c>
      <c r="J250" s="11">
        <v>2.4787267940765765</v>
      </c>
      <c r="K250" s="11">
        <v>1.1836782204888365</v>
      </c>
      <c r="L250" s="11">
        <v>-3.0114007015842459</v>
      </c>
      <c r="M250" s="11">
        <v>4.373053151114549</v>
      </c>
      <c r="N250" s="11">
        <v>-3.1576134408067</v>
      </c>
      <c r="O250" s="11">
        <v>3.1213570061715892</v>
      </c>
      <c r="P250" s="11">
        <v>-1.0026935126480401</v>
      </c>
      <c r="Q250" s="11">
        <v>2.088673111499737</v>
      </c>
      <c r="R250" s="11">
        <v>1.2681524404967233</v>
      </c>
      <c r="S250" s="11">
        <v>0.35684200667784349</v>
      </c>
      <c r="T250" s="11">
        <v>-0.7684325729053999</v>
      </c>
      <c r="U250" s="11">
        <v>0.63665503935421641</v>
      </c>
      <c r="V250" s="11">
        <v>-0.68935111240146851</v>
      </c>
      <c r="W250" s="11">
        <v>1.7593668598838843</v>
      </c>
      <c r="X250" s="11">
        <v>-0.24138686241379459</v>
      </c>
      <c r="Y250" s="11">
        <v>0.4702888138370373</v>
      </c>
      <c r="Z250" s="11">
        <v>-1.4029233499845339</v>
      </c>
      <c r="AA250" s="11">
        <v>1.6989846173311298</v>
      </c>
      <c r="AB250" s="189">
        <f t="shared" si="250"/>
        <v>0.24011202309368126</v>
      </c>
      <c r="AC250" s="189">
        <f t="shared" si="250"/>
        <v>1.5745750400564644</v>
      </c>
    </row>
    <row r="251" spans="1:29" ht="15" customHeight="1" x14ac:dyDescent="0.45">
      <c r="B251" s="57" t="s">
        <v>217</v>
      </c>
      <c r="C251" s="12" t="s">
        <v>218</v>
      </c>
      <c r="D251" s="11"/>
      <c r="E251" s="11">
        <v>2.1153569289761327E-2</v>
      </c>
      <c r="F251" s="11">
        <v>6.2560183378359089E-3</v>
      </c>
      <c r="G251" s="11">
        <v>-0.15459561636652944</v>
      </c>
      <c r="H251" s="11">
        <v>0.27207268390907713</v>
      </c>
      <c r="I251" s="11">
        <v>1.3930707707385364E-2</v>
      </c>
      <c r="J251" s="11">
        <v>0.26640976730695087</v>
      </c>
      <c r="K251" s="11">
        <v>0.18458823707982319</v>
      </c>
      <c r="L251" s="11">
        <v>-0.22136949697481126</v>
      </c>
      <c r="M251" s="11">
        <v>-0.37865266813586751</v>
      </c>
      <c r="N251" s="11">
        <v>-7.3812858012597529E-2</v>
      </c>
      <c r="O251" s="11">
        <v>8.1290615462369636E-3</v>
      </c>
      <c r="P251" s="11">
        <v>0.16475286501757386</v>
      </c>
      <c r="Q251" s="11">
        <v>-0.13778681204307652</v>
      </c>
      <c r="R251" s="11">
        <v>0.27032503020287546</v>
      </c>
      <c r="S251" s="11">
        <v>0.13290705673670614</v>
      </c>
      <c r="T251" s="11">
        <v>-6.5988520555384095E-2</v>
      </c>
      <c r="U251" s="11">
        <v>0.12168150922811009</v>
      </c>
      <c r="V251" s="11">
        <v>0.32198032826030565</v>
      </c>
      <c r="W251" s="11">
        <v>-8.5139121401868051E-2</v>
      </c>
      <c r="X251" s="11">
        <v>-0.2171518706887009</v>
      </c>
      <c r="Y251" s="11">
        <v>-0.26342901415209735</v>
      </c>
      <c r="Z251" s="11">
        <v>-4.7420828388354402E-2</v>
      </c>
      <c r="AA251" s="11">
        <v>-5.275166972950443E-2</v>
      </c>
      <c r="AB251" s="189">
        <f t="shared" si="250"/>
        <v>-5.9871645340627486E-2</v>
      </c>
      <c r="AC251" s="189">
        <f t="shared" si="250"/>
        <v>-2.9776483643249738E-2</v>
      </c>
    </row>
    <row r="252" spans="1:29" ht="15" customHeight="1" x14ac:dyDescent="0.45">
      <c r="B252" s="44" t="s">
        <v>51</v>
      </c>
      <c r="C252" s="1" t="s">
        <v>219</v>
      </c>
      <c r="D252" s="3"/>
      <c r="E252" s="3">
        <v>-0.80251082600332357</v>
      </c>
      <c r="F252" s="3">
        <v>0.73706137909818803</v>
      </c>
      <c r="G252" s="3">
        <v>0.10633940598477358</v>
      </c>
      <c r="H252" s="3">
        <v>0.97504794341816448</v>
      </c>
      <c r="I252" s="3">
        <v>0.4259422171070647</v>
      </c>
      <c r="J252" s="3">
        <v>-7.3433225693299352E-4</v>
      </c>
      <c r="K252" s="3">
        <v>-0.97997859937695941</v>
      </c>
      <c r="L252" s="3">
        <v>1.5934946108757355</v>
      </c>
      <c r="M252" s="3">
        <v>-0.47716521783910287</v>
      </c>
      <c r="N252" s="3">
        <v>0.37104556722989007</v>
      </c>
      <c r="O252" s="3">
        <v>0.15617063343840987</v>
      </c>
      <c r="P252" s="3">
        <v>0.19796426448848667</v>
      </c>
      <c r="Q252" s="3">
        <v>1.0565575117510573E-2</v>
      </c>
      <c r="R252" s="3">
        <v>-0.13341668244866023</v>
      </c>
      <c r="S252" s="3">
        <v>0.42924850615758892</v>
      </c>
      <c r="T252" s="3">
        <v>0.24827121345685682</v>
      </c>
      <c r="U252" s="3">
        <v>0.13002995863943725</v>
      </c>
      <c r="V252" s="3">
        <v>0.23737946118688674</v>
      </c>
      <c r="W252" s="3">
        <v>-4.5707036210007365E-2</v>
      </c>
      <c r="X252" s="3">
        <v>0.24811691621683443</v>
      </c>
      <c r="Y252" s="3">
        <v>1.7437029224162664E-2</v>
      </c>
      <c r="Z252" s="3">
        <v>6.142751788131811E-2</v>
      </c>
      <c r="AA252" s="3">
        <v>7.4412629566367794E-2</v>
      </c>
      <c r="AB252" s="186">
        <f t="shared" si="250"/>
        <v>0.13816763853993977</v>
      </c>
      <c r="AC252" s="186">
        <f t="shared" si="250"/>
        <v>0.20550100521727729</v>
      </c>
    </row>
    <row r="253" spans="1:29" ht="15" customHeight="1" x14ac:dyDescent="0.45">
      <c r="B253" s="44" t="s">
        <v>52</v>
      </c>
      <c r="C253" s="1" t="s">
        <v>220</v>
      </c>
      <c r="D253" s="3"/>
      <c r="E253" s="3">
        <v>8.5491728680008788E-2</v>
      </c>
      <c r="F253" s="3">
        <v>-0.23796870733409836</v>
      </c>
      <c r="G253" s="3">
        <v>-2.4834215749370364E-2</v>
      </c>
      <c r="H253" s="3">
        <v>-2.0767865653617799E-2</v>
      </c>
      <c r="I253" s="3">
        <v>1.7276366515213391E-2</v>
      </c>
      <c r="J253" s="3">
        <v>7.0449948913299712E-2</v>
      </c>
      <c r="K253" s="3">
        <v>0.18678628888064736</v>
      </c>
      <c r="L253" s="3">
        <v>0.15180143305579596</v>
      </c>
      <c r="M253" s="3">
        <v>4.6378879881746306E-2</v>
      </c>
      <c r="N253" s="3">
        <v>5.750126208570577E-3</v>
      </c>
      <c r="O253" s="3">
        <v>7.4849699118516674E-2</v>
      </c>
      <c r="P253" s="3">
        <v>6.9495337304021673E-2</v>
      </c>
      <c r="Q253" s="3">
        <v>9.570164335742223E-3</v>
      </c>
      <c r="R253" s="3">
        <v>6.7651806095368999E-2</v>
      </c>
      <c r="S253" s="3">
        <v>0.11129724055530223</v>
      </c>
      <c r="T253" s="3">
        <v>-0.10851892737231539</v>
      </c>
      <c r="U253" s="3">
        <v>4.4515533333686012E-2</v>
      </c>
      <c r="V253" s="3">
        <v>8.0761349947923222E-2</v>
      </c>
      <c r="W253" s="3">
        <v>0.11500007507966704</v>
      </c>
      <c r="X253" s="3">
        <v>7.8970496645113492E-2</v>
      </c>
      <c r="Y253" s="3">
        <v>-5.1757531189181916E-2</v>
      </c>
      <c r="Z253" s="3">
        <v>2.7493886653438299E-2</v>
      </c>
      <c r="AA253" s="3">
        <v>-5.1396715352557805E-2</v>
      </c>
      <c r="AB253" s="186">
        <f t="shared" si="250"/>
        <v>3.4066310006951137E-2</v>
      </c>
      <c r="AC253" s="186">
        <f t="shared" si="250"/>
        <v>3.4250632330708151E-2</v>
      </c>
    </row>
    <row r="254" spans="1:29" ht="15" customHeight="1" x14ac:dyDescent="0.45">
      <c r="B254" s="44" t="s">
        <v>53</v>
      </c>
      <c r="C254" s="1" t="s">
        <v>54</v>
      </c>
      <c r="D254" s="3"/>
      <c r="E254" s="3">
        <v>-4.7968830414579507E-2</v>
      </c>
      <c r="F254" s="3">
        <v>-0.12590758559202483</v>
      </c>
      <c r="G254" s="3">
        <v>1.2752496772454509E-2</v>
      </c>
      <c r="H254" s="3">
        <v>2.0105916851013282E-2</v>
      </c>
      <c r="I254" s="3">
        <v>1.34999867781637E-2</v>
      </c>
      <c r="J254" s="3">
        <v>4.0247654021463734E-2</v>
      </c>
      <c r="K254" s="3">
        <v>-0.13434763708685823</v>
      </c>
      <c r="L254" s="3">
        <v>0.19016835902541324</v>
      </c>
      <c r="M254" s="3">
        <v>-4.026492485179714E-2</v>
      </c>
      <c r="N254" s="3">
        <v>3.3559383006669427E-2</v>
      </c>
      <c r="O254" s="3">
        <v>1.9691647078481225E-2</v>
      </c>
      <c r="P254" s="3">
        <v>2.5100390924220933E-2</v>
      </c>
      <c r="Q254" s="3">
        <v>-8.1404075947592719E-3</v>
      </c>
      <c r="R254" s="3">
        <v>2.0482083382101805E-3</v>
      </c>
      <c r="S254" s="3">
        <v>1.0711385454002718E-2</v>
      </c>
      <c r="T254" s="3">
        <v>1.2018614330473213E-2</v>
      </c>
      <c r="U254" s="3">
        <v>1.0063884221873777E-2</v>
      </c>
      <c r="V254" s="3">
        <v>4.4443725630736149E-3</v>
      </c>
      <c r="W254" s="3">
        <v>1.8458610777118505E-2</v>
      </c>
      <c r="X254" s="3">
        <v>1.7017745475030186E-2</v>
      </c>
      <c r="Y254" s="3">
        <v>1.8192846730216403E-2</v>
      </c>
      <c r="Z254" s="3">
        <v>-6.4691498008085453E-4</v>
      </c>
      <c r="AA254" s="3">
        <v>-3.4349924475026161E-2</v>
      </c>
      <c r="AB254" s="186">
        <f t="shared" si="250"/>
        <v>2.4529228619392364E-2</v>
      </c>
      <c r="AC254" s="186">
        <f t="shared" si="250"/>
        <v>9.5088456584659486E-3</v>
      </c>
    </row>
    <row r="255" spans="1:29" ht="15" customHeight="1" x14ac:dyDescent="0.45">
      <c r="B255" s="44" t="s">
        <v>55</v>
      </c>
      <c r="C255" s="4" t="s">
        <v>56</v>
      </c>
      <c r="D255" s="6"/>
      <c r="E255" s="6">
        <v>-0.69442086549153648</v>
      </c>
      <c r="F255" s="6">
        <v>1.1062865187865223</v>
      </c>
      <c r="G255" s="6">
        <v>1.2478161825859009</v>
      </c>
      <c r="H255" s="6">
        <v>2.8625974449608442</v>
      </c>
      <c r="I255" s="6">
        <v>1.2601221362512223</v>
      </c>
      <c r="J255" s="6">
        <v>1.1425417845812584</v>
      </c>
      <c r="K255" s="6">
        <v>1.0608793711135591</v>
      </c>
      <c r="L255" s="6">
        <v>2.8276762146476031</v>
      </c>
      <c r="M255" s="6">
        <v>-0.4842006467998981</v>
      </c>
      <c r="N255" s="6">
        <v>2.3439400574111402</v>
      </c>
      <c r="O255" s="6">
        <v>2.7586157878926194</v>
      </c>
      <c r="P255" s="6">
        <v>3.2619773937054988</v>
      </c>
      <c r="Q255" s="6">
        <v>-0.48979693589119366</v>
      </c>
      <c r="R255" s="6">
        <v>1.2492702525559884</v>
      </c>
      <c r="S255" s="6">
        <v>2.5036739935962471</v>
      </c>
      <c r="T255" s="6">
        <v>-0.17592867721028715</v>
      </c>
      <c r="U255" s="6">
        <v>1.2178300578773413</v>
      </c>
      <c r="V255" s="6">
        <v>1.4674976328456493</v>
      </c>
      <c r="W255" s="6">
        <v>2.3943455122319444</v>
      </c>
      <c r="X255" s="6">
        <v>2.4387380990498491</v>
      </c>
      <c r="Y255" s="6">
        <v>2.7266914929652586</v>
      </c>
      <c r="Z255" s="6">
        <v>1.9627498513075752</v>
      </c>
      <c r="AA255" s="6">
        <v>-2.3082014015171999</v>
      </c>
      <c r="AB255" s="187">
        <f t="shared" si="250"/>
        <v>0.53850873003837596</v>
      </c>
      <c r="AC255" s="187">
        <f t="shared" si="250"/>
        <v>-0.74449421481312661</v>
      </c>
    </row>
    <row r="256" spans="1:29" ht="15" customHeight="1" x14ac:dyDescent="0.45">
      <c r="B256" s="59" t="s">
        <v>57</v>
      </c>
      <c r="C256" s="12" t="s">
        <v>58</v>
      </c>
      <c r="D256" s="11"/>
      <c r="E256" s="11">
        <v>0.11854715192441559</v>
      </c>
      <c r="F256" s="11">
        <v>8.7602086848186919E-2</v>
      </c>
      <c r="G256" s="11">
        <v>0.29644702708268011</v>
      </c>
      <c r="H256" s="11">
        <v>0.76153054129257669</v>
      </c>
      <c r="I256" s="11">
        <v>0.23008499552771225</v>
      </c>
      <c r="J256" s="11">
        <v>0.24026932408359181</v>
      </c>
      <c r="K256" s="11">
        <v>-0.89897542538139685</v>
      </c>
      <c r="L256" s="11">
        <v>1.179678469499932</v>
      </c>
      <c r="M256" s="11">
        <v>-0.48919788830410188</v>
      </c>
      <c r="N256" s="11">
        <v>1.3323565738375962</v>
      </c>
      <c r="O256" s="11">
        <v>1.5890969244285718</v>
      </c>
      <c r="P256" s="11">
        <v>1.4312372967355373</v>
      </c>
      <c r="Q256" s="11">
        <v>-0.31634103423466459</v>
      </c>
      <c r="R256" s="11">
        <v>0.98840436824988265</v>
      </c>
      <c r="S256" s="11">
        <v>1.0908857870203126</v>
      </c>
      <c r="T256" s="11">
        <v>-0.43360102590141381</v>
      </c>
      <c r="U256" s="11">
        <v>0.33302307788745827</v>
      </c>
      <c r="V256" s="11">
        <v>2.3492716685844526</v>
      </c>
      <c r="W256" s="11">
        <v>1.3873867868820329</v>
      </c>
      <c r="X256" s="11">
        <v>-0.77760446567394914</v>
      </c>
      <c r="Y256" s="11">
        <v>1.6248586035771242</v>
      </c>
      <c r="Z256" s="11">
        <v>1.2297167649389338</v>
      </c>
      <c r="AA256" s="11">
        <v>-2.5233919598289005</v>
      </c>
      <c r="AB256" s="189">
        <f t="shared" si="250"/>
        <v>-0.44553736885334216</v>
      </c>
      <c r="AC256" s="189">
        <f t="shared" si="250"/>
        <v>-0.41125064561906222</v>
      </c>
    </row>
    <row r="257" spans="2:29" ht="15" customHeight="1" x14ac:dyDescent="0.45">
      <c r="B257" s="57" t="s">
        <v>221</v>
      </c>
      <c r="C257" s="12" t="s">
        <v>222</v>
      </c>
      <c r="D257" s="11"/>
      <c r="E257" s="11"/>
      <c r="F257" s="11"/>
      <c r="G257" s="11"/>
      <c r="H257" s="11"/>
      <c r="I257" s="11"/>
      <c r="J257" s="11"/>
      <c r="K257" s="11"/>
      <c r="L257" s="11"/>
      <c r="M257" s="11"/>
      <c r="N257" s="11"/>
      <c r="O257" s="11"/>
      <c r="P257" s="11"/>
      <c r="Q257" s="11"/>
      <c r="R257" s="11"/>
      <c r="S257" s="11"/>
      <c r="T257" s="11">
        <v>8.2384743835029042</v>
      </c>
      <c r="U257" s="11">
        <v>0.17120039409255713</v>
      </c>
      <c r="V257" s="11">
        <v>1.6052205861759248</v>
      </c>
      <c r="W257" s="11">
        <v>1.0064215700098356</v>
      </c>
      <c r="X257" s="11">
        <v>-0.93825334256506276</v>
      </c>
      <c r="Y257" s="11">
        <v>1.8072767554606743</v>
      </c>
      <c r="Z257" s="11">
        <v>1.2384403154279022</v>
      </c>
      <c r="AA257" s="11">
        <v>-2.3774780215871689</v>
      </c>
      <c r="AB257" s="189"/>
      <c r="AC257" s="189"/>
    </row>
    <row r="258" spans="2:29" ht="15" customHeight="1" x14ac:dyDescent="0.45">
      <c r="B258" s="57" t="s">
        <v>223</v>
      </c>
      <c r="C258" s="12" t="s">
        <v>224</v>
      </c>
      <c r="D258" s="11"/>
      <c r="E258" s="11"/>
      <c r="F258" s="11"/>
      <c r="G258" s="11"/>
      <c r="H258" s="11"/>
      <c r="I258" s="11"/>
      <c r="J258" s="11"/>
      <c r="K258" s="11"/>
      <c r="L258" s="11"/>
      <c r="M258" s="11"/>
      <c r="N258" s="11"/>
      <c r="O258" s="11"/>
      <c r="P258" s="11"/>
      <c r="Q258" s="11"/>
      <c r="R258" s="11"/>
      <c r="S258" s="11"/>
      <c r="T258" s="11">
        <v>0.35376743264462163</v>
      </c>
      <c r="U258" s="11">
        <v>0.14774182305833147</v>
      </c>
      <c r="V258" s="11">
        <v>0.51110284475346413</v>
      </c>
      <c r="W258" s="11">
        <v>4.8954384402279845E-3</v>
      </c>
      <c r="X258" s="11">
        <v>0.14316659908287716</v>
      </c>
      <c r="Y258" s="11">
        <v>-0.1850156092282976</v>
      </c>
      <c r="Z258" s="11">
        <v>2.5582546939563119E-3</v>
      </c>
      <c r="AA258" s="11">
        <v>-0.15888671089127898</v>
      </c>
      <c r="AB258" s="189"/>
      <c r="AC258" s="189"/>
    </row>
    <row r="259" spans="2:29" ht="15" customHeight="1" x14ac:dyDescent="0.45">
      <c r="B259" s="57" t="s">
        <v>225</v>
      </c>
      <c r="C259" s="12" t="s">
        <v>226</v>
      </c>
      <c r="D259" s="11"/>
      <c r="E259" s="11"/>
      <c r="F259" s="11"/>
      <c r="G259" s="11"/>
      <c r="H259" s="11"/>
      <c r="I259" s="11"/>
      <c r="J259" s="11"/>
      <c r="K259" s="11"/>
      <c r="L259" s="11"/>
      <c r="M259" s="11"/>
      <c r="N259" s="11"/>
      <c r="O259" s="11"/>
      <c r="P259" s="11"/>
      <c r="Q259" s="11"/>
      <c r="R259" s="11"/>
      <c r="S259" s="11"/>
      <c r="T259" s="11">
        <v>9.4299247494513794E-2</v>
      </c>
      <c r="U259" s="11">
        <v>1.4080860736570545E-2</v>
      </c>
      <c r="V259" s="11">
        <v>0.23294823765506489</v>
      </c>
      <c r="W259" s="11">
        <v>0.37606977843196787</v>
      </c>
      <c r="X259" s="11">
        <v>1.7482277808236739E-2</v>
      </c>
      <c r="Y259" s="11">
        <v>2.5974573447470977E-3</v>
      </c>
      <c r="Z259" s="11">
        <v>-1.1281805182926024E-2</v>
      </c>
      <c r="AA259" s="11">
        <v>1.2972772649550129E-2</v>
      </c>
      <c r="AB259" s="189"/>
      <c r="AC259" s="189"/>
    </row>
    <row r="260" spans="2:29" ht="15" customHeight="1" x14ac:dyDescent="0.45">
      <c r="B260" s="44" t="s">
        <v>59</v>
      </c>
      <c r="C260" s="1" t="s">
        <v>227</v>
      </c>
      <c r="D260" s="3"/>
      <c r="E260" s="3">
        <v>-1.085820674288825</v>
      </c>
      <c r="F260" s="3">
        <v>1.0328173632574453</v>
      </c>
      <c r="G260" s="3">
        <v>0.91241223134868321</v>
      </c>
      <c r="H260" s="3">
        <v>1.5957252259116637</v>
      </c>
      <c r="I260" s="3">
        <v>0.38203239927929927</v>
      </c>
      <c r="J260" s="3">
        <v>0.71445628172614684</v>
      </c>
      <c r="K260" s="3">
        <v>1.1139306126300577</v>
      </c>
      <c r="L260" s="3">
        <v>1.1340807026971376</v>
      </c>
      <c r="M260" s="3">
        <v>-0.41498414614670215</v>
      </c>
      <c r="N260" s="3">
        <v>0.47926375478370731</v>
      </c>
      <c r="O260" s="3">
        <v>0.29576166078563143</v>
      </c>
      <c r="P260" s="3">
        <v>0.91507154396004864</v>
      </c>
      <c r="Q260" s="3">
        <v>-4.0881170835145503E-2</v>
      </c>
      <c r="R260" s="3">
        <v>0.35780007328968827</v>
      </c>
      <c r="S260" s="3">
        <v>1.3299634331039323</v>
      </c>
      <c r="T260" s="3">
        <v>0.85199263755216714</v>
      </c>
      <c r="U260" s="3">
        <v>0.26746487754440135</v>
      </c>
      <c r="V260" s="3">
        <v>-0.47285231284227769</v>
      </c>
      <c r="W260" s="3">
        <v>0.73789273227604191</v>
      </c>
      <c r="X260" s="3">
        <v>0.30993370670402887</v>
      </c>
      <c r="Y260" s="3">
        <v>0.49728533771522904</v>
      </c>
      <c r="Z260" s="3">
        <v>0.24559245061980375</v>
      </c>
      <c r="AA260" s="3">
        <v>0.34613591272702238</v>
      </c>
      <c r="AB260" s="186">
        <f t="shared" si="250"/>
        <v>0.73046881070831748</v>
      </c>
      <c r="AC260" s="186">
        <f t="shared" si="250"/>
        <v>-0.14616401562831499</v>
      </c>
    </row>
    <row r="261" spans="2:29" ht="15" customHeight="1" x14ac:dyDescent="0.45">
      <c r="B261" s="57" t="s">
        <v>228</v>
      </c>
      <c r="C261" s="12" t="s">
        <v>60</v>
      </c>
      <c r="D261" s="11"/>
      <c r="E261" s="11">
        <v>-0.66815044100830101</v>
      </c>
      <c r="F261" s="11">
        <v>1.4182819756997982</v>
      </c>
      <c r="G261" s="11">
        <v>-0.1280968841065111</v>
      </c>
      <c r="H261" s="11">
        <v>1.8143984278037535</v>
      </c>
      <c r="I261" s="11">
        <v>1.0519902845473059E-2</v>
      </c>
      <c r="J261" s="11">
        <v>0.16827844466897257</v>
      </c>
      <c r="K261" s="11">
        <v>0.7150170017385894</v>
      </c>
      <c r="L261" s="11">
        <v>0.68698677306932032</v>
      </c>
      <c r="M261" s="11">
        <v>0.12966736027152792</v>
      </c>
      <c r="N261" s="11">
        <v>0.2692671268656312</v>
      </c>
      <c r="O261" s="11">
        <v>0.21508680194126137</v>
      </c>
      <c r="P261" s="11">
        <v>0.56168433046947397</v>
      </c>
      <c r="Q261" s="11">
        <v>-0.10065334851939889</v>
      </c>
      <c r="R261" s="11">
        <v>0.17002532108828344</v>
      </c>
      <c r="S261" s="11">
        <v>1.0740927002278873</v>
      </c>
      <c r="T261" s="11">
        <v>0.56369647208708729</v>
      </c>
      <c r="U261" s="11">
        <v>0.17395938507951944</v>
      </c>
      <c r="V261" s="11">
        <v>-0.61373103367295978</v>
      </c>
      <c r="W261" s="11">
        <v>0.67036986441344693</v>
      </c>
      <c r="X261" s="11">
        <v>0.54789889193176522</v>
      </c>
      <c r="Y261" s="11">
        <v>0.43986449788914067</v>
      </c>
      <c r="Z261" s="11">
        <v>-7.1944787178697643E-3</v>
      </c>
      <c r="AA261" s="11">
        <v>0.25951038357385153</v>
      </c>
      <c r="AB261" s="189">
        <f t="shared" si="250"/>
        <v>0.53214040391199602</v>
      </c>
      <c r="AC261" s="189">
        <f t="shared" si="250"/>
        <v>8.4943242588021613E-3</v>
      </c>
    </row>
    <row r="262" spans="2:29" ht="15" customHeight="1" x14ac:dyDescent="0.45">
      <c r="B262" s="57" t="s">
        <v>229</v>
      </c>
      <c r="C262" s="12" t="s">
        <v>230</v>
      </c>
      <c r="D262" s="11"/>
      <c r="E262" s="11">
        <v>-0.21750322748590936</v>
      </c>
      <c r="F262" s="11">
        <v>-4.2016933054128666E-2</v>
      </c>
      <c r="G262" s="11">
        <v>6.1110173143303012E-2</v>
      </c>
      <c r="H262" s="11">
        <v>-0.23111991429939507</v>
      </c>
      <c r="I262" s="11">
        <v>0.17015137564732821</v>
      </c>
      <c r="J262" s="11">
        <v>0.19615405416184176</v>
      </c>
      <c r="K262" s="11">
        <v>0.17826521535008441</v>
      </c>
      <c r="L262" s="11">
        <v>0.11369943840737508</v>
      </c>
      <c r="M262" s="11">
        <v>-0.23690884351957781</v>
      </c>
      <c r="N262" s="11">
        <v>2.0095225566250118E-2</v>
      </c>
      <c r="O262" s="11">
        <v>-0.15501929428473404</v>
      </c>
      <c r="P262" s="11">
        <v>7.9711143253199682E-2</v>
      </c>
      <c r="Q262" s="11">
        <v>-9.1831341756742988E-3</v>
      </c>
      <c r="R262" s="11">
        <v>-4.3515929601311487E-3</v>
      </c>
      <c r="S262" s="11">
        <v>2.7328653092058675E-2</v>
      </c>
      <c r="T262" s="11">
        <v>5.663701792397046E-2</v>
      </c>
      <c r="U262" s="11">
        <v>2.8690647206393038E-2</v>
      </c>
      <c r="V262" s="11">
        <v>0.34829153979495142</v>
      </c>
      <c r="W262" s="11">
        <v>4.5291961629040693E-2</v>
      </c>
      <c r="X262" s="11">
        <v>1.2995575272875986E-2</v>
      </c>
      <c r="Y262" s="11">
        <v>4.5945188114461036E-2</v>
      </c>
      <c r="Z262" s="11">
        <v>3.0336391868945205E-2</v>
      </c>
      <c r="AA262" s="11">
        <v>1.6405934077624435E-2</v>
      </c>
      <c r="AB262" s="189">
        <f t="shared" si="250"/>
        <v>6.7827398394929607E-3</v>
      </c>
      <c r="AC262" s="189">
        <f t="shared" si="250"/>
        <v>-1.3897435984087551E-2</v>
      </c>
    </row>
    <row r="263" spans="2:29" ht="15" customHeight="1" x14ac:dyDescent="0.45">
      <c r="B263" s="57" t="s">
        <v>231</v>
      </c>
      <c r="C263" s="12" t="s">
        <v>232</v>
      </c>
      <c r="D263" s="11"/>
      <c r="E263" s="11">
        <v>2.8605958392003798E-2</v>
      </c>
      <c r="F263" s="11">
        <v>-9.3937308346469205E-3</v>
      </c>
      <c r="G263" s="11">
        <v>4.3686843619597264E-3</v>
      </c>
      <c r="H263" s="11">
        <v>0.18700133105973504</v>
      </c>
      <c r="I263" s="11">
        <v>1.7845631267800255E-2</v>
      </c>
      <c r="J263" s="11">
        <v>6.8235169316902516E-2</v>
      </c>
      <c r="K263" s="11">
        <v>0.11371291254882616</v>
      </c>
      <c r="L263" s="11">
        <v>8.6966387401479182E-3</v>
      </c>
      <c r="M263" s="11">
        <v>-4.9572619516743431E-2</v>
      </c>
      <c r="N263" s="11">
        <v>4.6203041741681147E-2</v>
      </c>
      <c r="O263" s="11">
        <v>1.6454721627826234E-2</v>
      </c>
      <c r="P263" s="11">
        <v>6.2178253445754089E-2</v>
      </c>
      <c r="Q263" s="11">
        <v>-5.9138913223467732E-2</v>
      </c>
      <c r="R263" s="11">
        <v>3.8379866158237311E-2</v>
      </c>
      <c r="S263" s="11">
        <v>-5.6491752956653887E-2</v>
      </c>
      <c r="T263" s="11">
        <v>0.11962158547882862</v>
      </c>
      <c r="U263" s="11">
        <v>8.9088247827723455E-2</v>
      </c>
      <c r="V263" s="11">
        <v>0.16103618573953374</v>
      </c>
      <c r="W263" s="11">
        <v>5.3398124033807115E-2</v>
      </c>
      <c r="X263" s="11">
        <v>-0.26889624058514755</v>
      </c>
      <c r="Y263" s="11">
        <v>0.19362767067051229</v>
      </c>
      <c r="Z263" s="11">
        <v>-3.8991330163057843E-2</v>
      </c>
      <c r="AA263" s="11">
        <v>1.0207933312807593E-2</v>
      </c>
      <c r="AB263" s="189">
        <f t="shared" si="250"/>
        <v>-1.0196342013193367E-2</v>
      </c>
      <c r="AC263" s="189">
        <f t="shared" si="250"/>
        <v>-1.741046086546014E-2</v>
      </c>
    </row>
    <row r="264" spans="2:29" ht="15" customHeight="1" x14ac:dyDescent="0.45">
      <c r="B264" s="57" t="s">
        <v>233</v>
      </c>
      <c r="C264" s="12" t="s">
        <v>234</v>
      </c>
      <c r="D264" s="11"/>
      <c r="E264" s="11">
        <v>-0.22877296418661952</v>
      </c>
      <c r="F264" s="11">
        <v>-0.33405394855357756</v>
      </c>
      <c r="G264" s="11">
        <v>0.97503025794993081</v>
      </c>
      <c r="H264" s="11">
        <v>-0.17455461865243169</v>
      </c>
      <c r="I264" s="11">
        <v>0.18351548951869684</v>
      </c>
      <c r="J264" s="11">
        <v>0.28178861357842871</v>
      </c>
      <c r="K264" s="11">
        <v>0.10693548299255742</v>
      </c>
      <c r="L264" s="11">
        <v>0.32469785248029748</v>
      </c>
      <c r="M264" s="11">
        <v>-0.25817004338190863</v>
      </c>
      <c r="N264" s="11">
        <v>0.14369836061014626</v>
      </c>
      <c r="O264" s="11">
        <v>0.21923943150128045</v>
      </c>
      <c r="P264" s="11">
        <v>0.21149781679162127</v>
      </c>
      <c r="Q264" s="11">
        <v>0.12809422508339641</v>
      </c>
      <c r="R264" s="11">
        <v>0.15374647900329644</v>
      </c>
      <c r="S264" s="11">
        <v>0.28503383274063926</v>
      </c>
      <c r="T264" s="11">
        <v>0.11203756206227956</v>
      </c>
      <c r="U264" s="11">
        <v>-2.4273402569235415E-2</v>
      </c>
      <c r="V264" s="11">
        <v>-0.36844900470380276</v>
      </c>
      <c r="W264" s="11">
        <v>-3.1167217800253624E-2</v>
      </c>
      <c r="X264" s="11">
        <v>1.7935480084535802E-2</v>
      </c>
      <c r="Y264" s="11">
        <v>-0.18215201895888394</v>
      </c>
      <c r="Z264" s="11">
        <v>0.2614418676317854</v>
      </c>
      <c r="AA264" s="11">
        <v>6.0011661762738949E-2</v>
      </c>
      <c r="AB264" s="189">
        <f t="shared" si="250"/>
        <v>0.17041256717278117</v>
      </c>
      <c r="AC264" s="189">
        <f t="shared" si="250"/>
        <v>-0.12801362536250066</v>
      </c>
    </row>
    <row r="265" spans="2:29" ht="15" customHeight="1" x14ac:dyDescent="0.45">
      <c r="B265" s="44" t="s">
        <v>61</v>
      </c>
      <c r="C265" s="1" t="s">
        <v>62</v>
      </c>
      <c r="D265" s="3"/>
      <c r="E265" s="3">
        <v>-1.0829655519154344E-4</v>
      </c>
      <c r="F265" s="3">
        <v>2.3981952402451184E-2</v>
      </c>
      <c r="G265" s="3">
        <v>-9.897893568274101E-3</v>
      </c>
      <c r="H265" s="3">
        <v>0.17906154461185866</v>
      </c>
      <c r="I265" s="3">
        <v>6.7478118676206025E-2</v>
      </c>
      <c r="J265" s="3">
        <v>6.9049871913473615E-2</v>
      </c>
      <c r="K265" s="3">
        <v>9.9828544719461787E-2</v>
      </c>
      <c r="L265" s="3">
        <v>0.12138589325519254</v>
      </c>
      <c r="M265" s="3">
        <v>0.20323890934171993</v>
      </c>
      <c r="N265" s="3">
        <v>8.0818395268952362E-2</v>
      </c>
      <c r="O265" s="3">
        <v>4.5837868860894485E-2</v>
      </c>
      <c r="P265" s="3">
        <v>0.10666360139051599</v>
      </c>
      <c r="Q265" s="3">
        <v>-7.5030692822940045E-2</v>
      </c>
      <c r="R265" s="3">
        <v>-1.891109432322631E-2</v>
      </c>
      <c r="S265" s="3">
        <v>5.4134382134174725E-3</v>
      </c>
      <c r="T265" s="3">
        <v>0.21394017615828106</v>
      </c>
      <c r="U265" s="3">
        <v>0.18781152117468411</v>
      </c>
      <c r="V265" s="3">
        <v>-0.20553250749527663</v>
      </c>
      <c r="W265" s="3">
        <v>8.4980416415027862E-2</v>
      </c>
      <c r="X265" s="3">
        <v>-2.7566028455891047E-2</v>
      </c>
      <c r="Y265" s="3">
        <v>6.8853910269771529E-2</v>
      </c>
      <c r="Z265" s="3">
        <v>-1.9427052886671858E-2</v>
      </c>
      <c r="AA265" s="3">
        <v>-8.0345132514080292E-2</v>
      </c>
      <c r="AB265" s="186">
        <f t="shared" si="250"/>
        <v>-1.4794680174944957E-3</v>
      </c>
      <c r="AC265" s="186">
        <f t="shared" si="250"/>
        <v>1.2892865719284111E-2</v>
      </c>
    </row>
    <row r="266" spans="2:29" ht="15" customHeight="1" x14ac:dyDescent="0.45">
      <c r="B266" s="44" t="s">
        <v>63</v>
      </c>
      <c r="C266" s="1" t="s">
        <v>64</v>
      </c>
      <c r="D266" s="3"/>
      <c r="E266" s="3">
        <v>0.2729609534280627</v>
      </c>
      <c r="F266" s="3">
        <v>-3.8114883721561285E-2</v>
      </c>
      <c r="G266" s="3">
        <v>4.8854817722814504E-2</v>
      </c>
      <c r="H266" s="3">
        <v>0.32628013314474597</v>
      </c>
      <c r="I266" s="3">
        <v>0.58052662276800426</v>
      </c>
      <c r="J266" s="3">
        <v>0.11876630685804423</v>
      </c>
      <c r="K266" s="3">
        <v>0.74609563914543797</v>
      </c>
      <c r="L266" s="3">
        <v>0.39253114919533882</v>
      </c>
      <c r="M266" s="3">
        <v>0.21674247830918503</v>
      </c>
      <c r="N266" s="3">
        <v>0.45150133352088589</v>
      </c>
      <c r="O266" s="3">
        <v>0.82791933381752492</v>
      </c>
      <c r="P266" s="3">
        <v>0.80900495161939923</v>
      </c>
      <c r="Q266" s="3">
        <v>-5.754403799844654E-2</v>
      </c>
      <c r="R266" s="3">
        <v>-7.8023094660356382E-2</v>
      </c>
      <c r="S266" s="3">
        <v>7.7411335258583958E-2</v>
      </c>
      <c r="T266" s="3">
        <v>-0.80826046501932314</v>
      </c>
      <c r="U266" s="3">
        <v>0.42953058127079652</v>
      </c>
      <c r="V266" s="3">
        <v>-0.20338921540125018</v>
      </c>
      <c r="W266" s="3">
        <v>0.1840855766588419</v>
      </c>
      <c r="X266" s="3">
        <v>2.9339748864756618</v>
      </c>
      <c r="Y266" s="3">
        <v>0.53569364140312947</v>
      </c>
      <c r="Z266" s="3">
        <v>0.50686768863550724</v>
      </c>
      <c r="AA266" s="3">
        <v>-5.060022190124492E-2</v>
      </c>
      <c r="AB266" s="186">
        <f t="shared" si="250"/>
        <v>1.2411236482746031</v>
      </c>
      <c r="AC266" s="186">
        <f t="shared" si="250"/>
        <v>1.8067390970545463E-2</v>
      </c>
    </row>
    <row r="267" spans="2:29" ht="15" customHeight="1" x14ac:dyDescent="0.45">
      <c r="B267" s="44" t="s">
        <v>65</v>
      </c>
      <c r="C267" s="4" t="s">
        <v>66</v>
      </c>
      <c r="D267" s="6"/>
      <c r="E267" s="6">
        <v>4.0438078361045147</v>
      </c>
      <c r="F267" s="6">
        <v>3.442679457718298</v>
      </c>
      <c r="G267" s="6">
        <v>3.2067285289351153</v>
      </c>
      <c r="H267" s="6">
        <v>1.9979270718195541</v>
      </c>
      <c r="I267" s="6">
        <v>3.5267415527388963</v>
      </c>
      <c r="J267" s="6">
        <v>4.2436175203082849</v>
      </c>
      <c r="K267" s="6">
        <v>4.556277345342882</v>
      </c>
      <c r="L267" s="6">
        <v>2.130144411409121</v>
      </c>
      <c r="M267" s="6">
        <v>1.5539244334570217</v>
      </c>
      <c r="N267" s="6">
        <v>2.6764089402975735</v>
      </c>
      <c r="O267" s="6">
        <v>1.2226259141964104</v>
      </c>
      <c r="P267" s="6">
        <v>2.7636801648241476</v>
      </c>
      <c r="Q267" s="6">
        <v>3.4858695688218804</v>
      </c>
      <c r="R267" s="6">
        <v>2.187986590684289</v>
      </c>
      <c r="S267" s="6">
        <v>2.1040713239265179</v>
      </c>
      <c r="T267" s="6">
        <v>2.2712587022992339</v>
      </c>
      <c r="U267" s="6">
        <v>2.9673162494133551</v>
      </c>
      <c r="V267" s="6">
        <v>2.7085426494745692</v>
      </c>
      <c r="W267" s="6">
        <v>2.2371543268045762</v>
      </c>
      <c r="X267" s="6">
        <v>3.4798570282778982</v>
      </c>
      <c r="Y267" s="6">
        <v>-1.0642868563761496</v>
      </c>
      <c r="Z267" s="6">
        <v>5.6062730365444198</v>
      </c>
      <c r="AA267" s="6">
        <v>1.9012939539646883</v>
      </c>
      <c r="AB267" s="187">
        <f t="shared" si="250"/>
        <v>1.7004512398025535</v>
      </c>
      <c r="AC267" s="187">
        <f t="shared" si="250"/>
        <v>2.4647825274898869</v>
      </c>
    </row>
    <row r="268" spans="2:29" ht="15" customHeight="1" x14ac:dyDescent="0.45">
      <c r="B268" s="44" t="s">
        <v>67</v>
      </c>
      <c r="C268" s="1" t="s">
        <v>68</v>
      </c>
      <c r="D268" s="3"/>
      <c r="E268" s="3">
        <v>1.2727177063760342</v>
      </c>
      <c r="F268" s="3">
        <v>0.28476251793440166</v>
      </c>
      <c r="G268" s="3">
        <v>0.84886388927535961</v>
      </c>
      <c r="H268" s="3">
        <v>0.24194630730659358</v>
      </c>
      <c r="I268" s="3">
        <v>1.3854898956376038</v>
      </c>
      <c r="J268" s="3">
        <v>1.1196340742133606</v>
      </c>
      <c r="K268" s="3">
        <v>1.6357363234059377</v>
      </c>
      <c r="L268" s="3">
        <v>0.77313053068833992</v>
      </c>
      <c r="M268" s="3">
        <v>0.24841205954965404</v>
      </c>
      <c r="N268" s="3">
        <v>0.7248501226359958</v>
      </c>
      <c r="O268" s="3">
        <v>-0.25470133081114843</v>
      </c>
      <c r="P268" s="3">
        <v>0.50094140683026289</v>
      </c>
      <c r="Q268" s="3">
        <v>0.67111253665442028</v>
      </c>
      <c r="R268" s="3">
        <v>0.54613975981238261</v>
      </c>
      <c r="S268" s="3">
        <v>-0.18231158788916554</v>
      </c>
      <c r="T268" s="3">
        <v>1.0779019984076255</v>
      </c>
      <c r="U268" s="3">
        <v>-0.23968912890363187</v>
      </c>
      <c r="V268" s="3">
        <v>0.28194152809888817</v>
      </c>
      <c r="W268" s="3">
        <v>0.28404530221641344</v>
      </c>
      <c r="X268" s="3">
        <v>0.58347527062124105</v>
      </c>
      <c r="Y268" s="3">
        <v>9.1315529111641647E-2</v>
      </c>
      <c r="Z268" s="3">
        <v>0.45066449930544805</v>
      </c>
      <c r="AA268" s="3">
        <v>0.3618002839361828</v>
      </c>
      <c r="AB268" s="186">
        <f t="shared" si="250"/>
        <v>0.34382506883338054</v>
      </c>
      <c r="AC268" s="186">
        <f t="shared" si="250"/>
        <v>0.7617423470378214</v>
      </c>
    </row>
    <row r="269" spans="2:29" ht="15" customHeight="1" x14ac:dyDescent="0.45">
      <c r="B269" s="44" t="s">
        <v>69</v>
      </c>
      <c r="C269" s="1" t="s">
        <v>70</v>
      </c>
      <c r="D269" s="3"/>
      <c r="E269" s="3">
        <v>5.8926196702661436E-2</v>
      </c>
      <c r="F269" s="3">
        <v>1.0737344489242738E-2</v>
      </c>
      <c r="G269" s="3">
        <v>-1.6530361992387464E-2</v>
      </c>
      <c r="H269" s="3">
        <v>0.16829759457856516</v>
      </c>
      <c r="I269" s="3">
        <v>0.19084770635904219</v>
      </c>
      <c r="J269" s="3">
        <v>7.2710035900599629E-2</v>
      </c>
      <c r="K269" s="3">
        <v>0.14786052675254022</v>
      </c>
      <c r="L269" s="3">
        <v>0.10420348332379936</v>
      </c>
      <c r="M269" s="3">
        <v>0.14890596315292598</v>
      </c>
      <c r="N269" s="3">
        <v>8.0649054797610503E-2</v>
      </c>
      <c r="O269" s="3">
        <v>5.0073928790123526E-2</v>
      </c>
      <c r="P269" s="3">
        <v>0.11598389781087974</v>
      </c>
      <c r="Q269" s="3">
        <v>0.29736061695831162</v>
      </c>
      <c r="R269" s="3">
        <v>5.5975940286000704E-2</v>
      </c>
      <c r="S269" s="3">
        <v>8.9237145772620263E-2</v>
      </c>
      <c r="T269" s="3">
        <v>-0.31360194024104188</v>
      </c>
      <c r="U269" s="3">
        <v>0.18876930561057256</v>
      </c>
      <c r="V269" s="3">
        <v>0.15256820961344097</v>
      </c>
      <c r="W269" s="3">
        <v>-0.15794808613383546</v>
      </c>
      <c r="X269" s="3">
        <v>0.12991043250112941</v>
      </c>
      <c r="Y269" s="3">
        <v>-3.6172787120699483E-2</v>
      </c>
      <c r="Z269" s="3">
        <v>1.7466704462184117E-2</v>
      </c>
      <c r="AA269" s="3">
        <v>-3.7068988326060787E-2</v>
      </c>
      <c r="AB269" s="186">
        <f t="shared" si="250"/>
        <v>5.2056927706150481E-2</v>
      </c>
      <c r="AC269" s="186">
        <f t="shared" si="250"/>
        <v>0.12053471057870259</v>
      </c>
    </row>
    <row r="270" spans="2:29" ht="15" customHeight="1" x14ac:dyDescent="0.45">
      <c r="B270" s="44" t="s">
        <v>71</v>
      </c>
      <c r="C270" s="1" t="s">
        <v>72</v>
      </c>
      <c r="D270" s="3"/>
      <c r="E270" s="3">
        <v>-0.16369384774535281</v>
      </c>
      <c r="F270" s="3">
        <v>0.11147871978507244</v>
      </c>
      <c r="G270" s="3">
        <v>0.11227253342935044</v>
      </c>
      <c r="H270" s="3">
        <v>0.51845707654867279</v>
      </c>
      <c r="I270" s="3">
        <v>0.12527978789588834</v>
      </c>
      <c r="J270" s="3">
        <v>0.27723775649359006</v>
      </c>
      <c r="K270" s="3">
        <v>0.26957650510317316</v>
      </c>
      <c r="L270" s="3">
        <v>-0.2146253996517983</v>
      </c>
      <c r="M270" s="3">
        <v>-0.23846277756678891</v>
      </c>
      <c r="N270" s="3">
        <v>0.53590611017419454</v>
      </c>
      <c r="O270" s="3">
        <v>-6.5746393147524729E-2</v>
      </c>
      <c r="P270" s="3">
        <v>0.1501998794176016</v>
      </c>
      <c r="Q270" s="3">
        <v>-0.11343697329029218</v>
      </c>
      <c r="R270" s="3">
        <v>3.6602549359075247E-2</v>
      </c>
      <c r="S270" s="3">
        <v>7.0919670352048575E-2</v>
      </c>
      <c r="T270" s="3">
        <v>0.23707098046137895</v>
      </c>
      <c r="U270" s="3">
        <v>0.10289749805262381</v>
      </c>
      <c r="V270" s="3">
        <v>0.49669150650160426</v>
      </c>
      <c r="W270" s="3">
        <v>5.6645472226077775E-3</v>
      </c>
      <c r="X270" s="3">
        <v>6.013994206488725E-2</v>
      </c>
      <c r="Y270" s="3">
        <v>9.5914306049882589E-2</v>
      </c>
      <c r="Z270" s="3">
        <v>4.7293405740762628E-2</v>
      </c>
      <c r="AA270" s="3">
        <v>7.5740118651889954E-2</v>
      </c>
      <c r="AB270" s="186">
        <f t="shared" si="250"/>
        <v>4.9549022700176602E-2</v>
      </c>
      <c r="AC270" s="186">
        <f t="shared" si="250"/>
        <v>-2.2469289114277033E-3</v>
      </c>
    </row>
    <row r="271" spans="2:29" ht="15" customHeight="1" x14ac:dyDescent="0.45">
      <c r="B271" s="44" t="s">
        <v>73</v>
      </c>
      <c r="C271" s="1" t="s">
        <v>74</v>
      </c>
      <c r="D271" s="3"/>
      <c r="E271" s="3">
        <v>0.10948196216584265</v>
      </c>
      <c r="F271" s="3">
        <v>0.40984658206315333</v>
      </c>
      <c r="G271" s="3">
        <v>0.27051766201297833</v>
      </c>
      <c r="H271" s="3">
        <v>0.12218841991993933</v>
      </c>
      <c r="I271" s="3">
        <v>0.33382740425276097</v>
      </c>
      <c r="J271" s="3">
        <v>0.47672227520571803</v>
      </c>
      <c r="K271" s="3">
        <v>0.16863667263550966</v>
      </c>
      <c r="L271" s="3">
        <v>0.56215834724197855</v>
      </c>
      <c r="M271" s="3">
        <v>3.632355772274554E-4</v>
      </c>
      <c r="N271" s="3">
        <v>0.23565052739493025</v>
      </c>
      <c r="O271" s="3">
        <v>0.67712297932335008</v>
      </c>
      <c r="P271" s="3">
        <v>0.38585685369499262</v>
      </c>
      <c r="Q271" s="3">
        <v>0.50757176149071936</v>
      </c>
      <c r="R271" s="3">
        <v>0.23734060747502</v>
      </c>
      <c r="S271" s="3">
        <v>0.14679473528160508</v>
      </c>
      <c r="T271" s="3">
        <v>0.27324793146786053</v>
      </c>
      <c r="U271" s="3">
        <v>0.1481992723411438</v>
      </c>
      <c r="V271" s="3">
        <v>0.20417815727635202</v>
      </c>
      <c r="W271" s="3">
        <v>0.18462273199891727</v>
      </c>
      <c r="X271" s="3">
        <v>0.30014453753596854</v>
      </c>
      <c r="Y271" s="3">
        <v>-3.4607925523659162E-2</v>
      </c>
      <c r="Z271" s="3">
        <v>0.12778531205022234</v>
      </c>
      <c r="AA271" s="3">
        <v>6.6813898938896804E-2</v>
      </c>
      <c r="AB271" s="186">
        <f t="shared" si="250"/>
        <v>-0.1464484793460388</v>
      </c>
      <c r="AC271" s="186">
        <f t="shared" si="250"/>
        <v>-0.16213118145573033</v>
      </c>
    </row>
    <row r="272" spans="2:29" ht="15" customHeight="1" x14ac:dyDescent="0.45">
      <c r="B272" s="44" t="s">
        <v>75</v>
      </c>
      <c r="C272" s="1" t="s">
        <v>76</v>
      </c>
      <c r="D272" s="3"/>
      <c r="E272" s="3">
        <v>-1.2934375707860505E-3</v>
      </c>
      <c r="F272" s="3">
        <v>0.2604319615801432</v>
      </c>
      <c r="G272" s="3">
        <v>0.19506373704089494</v>
      </c>
      <c r="H272" s="3">
        <v>0.13513379156274005</v>
      </c>
      <c r="I272" s="3">
        <v>0.14467163233769018</v>
      </c>
      <c r="J272" s="3">
        <v>0.4519242718569505</v>
      </c>
      <c r="K272" s="3">
        <v>0.17026446651867744</v>
      </c>
      <c r="L272" s="3">
        <v>6.1600285190793615E-2</v>
      </c>
      <c r="M272" s="3">
        <v>0.22207516344993827</v>
      </c>
      <c r="N272" s="3">
        <v>9.2559982773151028E-2</v>
      </c>
      <c r="O272" s="3">
        <v>4.4131165844036292E-2</v>
      </c>
      <c r="P272" s="3">
        <v>0.18296695708336003</v>
      </c>
      <c r="Q272" s="3">
        <v>0.13775560992440503</v>
      </c>
      <c r="R272" s="3">
        <v>0.42459904591956954</v>
      </c>
      <c r="S272" s="3">
        <v>0.16434172332666824</v>
      </c>
      <c r="T272" s="3">
        <v>-6.7156005848253375E-2</v>
      </c>
      <c r="U272" s="3">
        <v>0.30599068433126136</v>
      </c>
      <c r="V272" s="3">
        <v>0.15535580423880058</v>
      </c>
      <c r="W272" s="3">
        <v>8.8386469594137571E-3</v>
      </c>
      <c r="X272" s="3">
        <v>1.1046805484789844E-2</v>
      </c>
      <c r="Y272" s="3">
        <v>0.24367130582484053</v>
      </c>
      <c r="Z272" s="3">
        <v>0.42071037537927836</v>
      </c>
      <c r="AA272" s="3">
        <v>6.8104767635852922E-2</v>
      </c>
      <c r="AB272" s="186">
        <f t="shared" si="250"/>
        <v>5.2428526326571551E-2</v>
      </c>
      <c r="AC272" s="186">
        <f t="shared" si="250"/>
        <v>0.13932841571853896</v>
      </c>
    </row>
    <row r="273" spans="2:29" ht="15" customHeight="1" x14ac:dyDescent="0.45">
      <c r="B273" s="44" t="s">
        <v>77</v>
      </c>
      <c r="C273" s="1" t="s">
        <v>78</v>
      </c>
      <c r="D273" s="3"/>
      <c r="E273" s="3">
        <v>-2.8037770041891563E-3</v>
      </c>
      <c r="F273" s="3">
        <v>0.17798577583676142</v>
      </c>
      <c r="G273" s="3">
        <v>0.10943582170226619</v>
      </c>
      <c r="H273" s="3">
        <v>0.48496701350260385</v>
      </c>
      <c r="I273" s="3">
        <v>0.26312511622103202</v>
      </c>
      <c r="J273" s="3">
        <v>0.4111333025556908</v>
      </c>
      <c r="K273" s="3">
        <v>0.20596902115929669</v>
      </c>
      <c r="L273" s="3">
        <v>0.18518838843591653</v>
      </c>
      <c r="M273" s="3">
        <v>0.19701060390922312</v>
      </c>
      <c r="N273" s="3">
        <v>0.34169589604474376</v>
      </c>
      <c r="O273" s="3">
        <v>0.31973755193995368</v>
      </c>
      <c r="P273" s="3">
        <v>0.19048044741962919</v>
      </c>
      <c r="Q273" s="3">
        <v>0.15111944705042246</v>
      </c>
      <c r="R273" s="3">
        <v>0.16933859857320735</v>
      </c>
      <c r="S273" s="3">
        <v>0.20948113642359451</v>
      </c>
      <c r="T273" s="3">
        <v>0.14028926347995196</v>
      </c>
      <c r="U273" s="3">
        <v>0.1370775366527664</v>
      </c>
      <c r="V273" s="3">
        <v>0.24735957590692501</v>
      </c>
      <c r="W273" s="3">
        <v>0.45555656068713929</v>
      </c>
      <c r="X273" s="3">
        <v>0.17639765599250629</v>
      </c>
      <c r="Y273" s="3">
        <v>6.4010291040837705E-2</v>
      </c>
      <c r="Z273" s="3">
        <v>9.4577009739403056E-2</v>
      </c>
      <c r="AA273" s="3">
        <v>8.200220509669745E-2</v>
      </c>
      <c r="AB273" s="186">
        <f t="shared" si="250"/>
        <v>7.0224964315826921E-2</v>
      </c>
      <c r="AC273" s="186">
        <f t="shared" si="250"/>
        <v>0.10650234933478878</v>
      </c>
    </row>
    <row r="274" spans="2:29" ht="15" customHeight="1" x14ac:dyDescent="0.45">
      <c r="B274" s="44" t="s">
        <v>79</v>
      </c>
      <c r="C274" s="1" t="s">
        <v>235</v>
      </c>
      <c r="D274" s="3"/>
      <c r="E274" s="3">
        <v>1.1795880456697256E-2</v>
      </c>
      <c r="F274" s="3">
        <v>-9.406784636077439E-4</v>
      </c>
      <c r="G274" s="3">
        <v>-2.567856509227848E-2</v>
      </c>
      <c r="H274" s="3">
        <v>7.3081052509519157E-2</v>
      </c>
      <c r="I274" s="3">
        <v>4.701038368562082E-2</v>
      </c>
      <c r="J274" s="3">
        <v>0.11067597512469053</v>
      </c>
      <c r="K274" s="3">
        <v>6.9934760725345546E-2</v>
      </c>
      <c r="L274" s="3">
        <v>0.13634116849329631</v>
      </c>
      <c r="M274" s="3">
        <v>0.18564615982659427</v>
      </c>
      <c r="N274" s="3">
        <v>4.8168589315557744E-2</v>
      </c>
      <c r="O274" s="3">
        <v>0.18083021141419103</v>
      </c>
      <c r="P274" s="3">
        <v>0.23944981955479006</v>
      </c>
      <c r="Q274" s="3">
        <v>0.64086428663179018</v>
      </c>
      <c r="R274" s="3">
        <v>-0.40551265759492233</v>
      </c>
      <c r="S274" s="3">
        <v>1.8958622775722991E-2</v>
      </c>
      <c r="T274" s="3">
        <v>-0.13303640499051356</v>
      </c>
      <c r="U274" s="3">
        <v>0.38864605161943477</v>
      </c>
      <c r="V274" s="3">
        <v>-7.7763370822536357E-2</v>
      </c>
      <c r="W274" s="3">
        <v>0.19195978562130384</v>
      </c>
      <c r="X274" s="3">
        <v>9.8446864469066253E-2</v>
      </c>
      <c r="Y274" s="3">
        <v>9.3700080116655718E-2</v>
      </c>
      <c r="Z274" s="3">
        <v>9.9399466863642663E-2</v>
      </c>
      <c r="AA274" s="3">
        <v>6.0011661762738686E-2</v>
      </c>
      <c r="AB274" s="186">
        <f t="shared" si="250"/>
        <v>0.29893538162792621</v>
      </c>
      <c r="AC274" s="186">
        <f t="shared" si="250"/>
        <v>0.11797832302518796</v>
      </c>
    </row>
    <row r="275" spans="2:29" ht="15" customHeight="1" x14ac:dyDescent="0.45">
      <c r="B275" s="44" t="s">
        <v>80</v>
      </c>
      <c r="C275" s="1" t="s">
        <v>236</v>
      </c>
      <c r="D275" s="3"/>
      <c r="E275" s="3">
        <v>2.7586771527236027</v>
      </c>
      <c r="F275" s="3">
        <v>2.1883772344931378</v>
      </c>
      <c r="G275" s="3">
        <v>1.7127838125589263</v>
      </c>
      <c r="H275" s="3">
        <v>0.25385581589092543</v>
      </c>
      <c r="I275" s="3">
        <v>1.0364896263492624</v>
      </c>
      <c r="J275" s="3">
        <v>1.3235798289576912</v>
      </c>
      <c r="K275" s="3">
        <v>1.8882990690423997</v>
      </c>
      <c r="L275" s="3">
        <v>0.52214760768679336</v>
      </c>
      <c r="M275" s="3">
        <v>0.78997402555824625</v>
      </c>
      <c r="N275" s="3">
        <v>0.61692865716138579</v>
      </c>
      <c r="O275" s="3">
        <v>0.27117780084342591</v>
      </c>
      <c r="P275" s="3">
        <v>0.9978009030126288</v>
      </c>
      <c r="Q275" s="3">
        <v>1.1935222834021131</v>
      </c>
      <c r="R275" s="3">
        <v>1.1235027468539545</v>
      </c>
      <c r="S275" s="3">
        <v>1.5866498778834208</v>
      </c>
      <c r="T275" s="3">
        <v>1.0565428795622269</v>
      </c>
      <c r="U275" s="3">
        <v>1.9354250297091886</v>
      </c>
      <c r="V275" s="3">
        <v>1.248211238661096</v>
      </c>
      <c r="W275" s="3">
        <v>1.2644148382326188</v>
      </c>
      <c r="X275" s="3">
        <v>2.1202955196083075</v>
      </c>
      <c r="Y275" s="3">
        <v>-1.582117655875652</v>
      </c>
      <c r="Z275" s="3">
        <v>4.3483762630034839</v>
      </c>
      <c r="AA275" s="3">
        <v>1.223890006268493</v>
      </c>
      <c r="AB275" s="186">
        <f t="shared" si="250"/>
        <v>0.89801884892681016</v>
      </c>
      <c r="AC275" s="186">
        <f t="shared" si="250"/>
        <v>1.1712399109578615</v>
      </c>
    </row>
    <row r="276" spans="2:29" ht="15" customHeight="1" x14ac:dyDescent="0.45">
      <c r="B276" s="57" t="s">
        <v>237</v>
      </c>
      <c r="C276" s="12" t="s">
        <v>238</v>
      </c>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89"/>
      <c r="AC276" s="189"/>
    </row>
    <row r="277" spans="2:29" ht="15" customHeight="1" x14ac:dyDescent="0.45">
      <c r="B277" s="57" t="s">
        <v>239</v>
      </c>
      <c r="C277" s="12" t="s">
        <v>240</v>
      </c>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89"/>
      <c r="AC277" s="189"/>
    </row>
    <row r="278" spans="2:29" ht="15" customHeight="1" x14ac:dyDescent="0.45">
      <c r="B278" s="57" t="s">
        <v>241</v>
      </c>
      <c r="C278" s="12" t="s">
        <v>242</v>
      </c>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89"/>
      <c r="AC278" s="189"/>
    </row>
    <row r="279" spans="2:29" ht="15" customHeight="1" x14ac:dyDescent="0.45">
      <c r="B279" s="44" t="s">
        <v>82</v>
      </c>
      <c r="C279" s="4" t="s">
        <v>83</v>
      </c>
      <c r="D279" s="6"/>
      <c r="E279" s="6">
        <v>1.9367780091242941</v>
      </c>
      <c r="F279" s="6">
        <v>6.5742674028135166</v>
      </c>
      <c r="G279" s="6">
        <v>4.2160341728525941</v>
      </c>
      <c r="H279" s="6">
        <v>7.303431977045018</v>
      </c>
      <c r="I279" s="6">
        <v>3.4439613664263615</v>
      </c>
      <c r="J279" s="6">
        <v>8.2412591369509016</v>
      </c>
      <c r="K279" s="6">
        <v>6.0578832264419198</v>
      </c>
      <c r="L279" s="6">
        <v>3.6605148304546149</v>
      </c>
      <c r="M279" s="6">
        <v>4.5930730068266472</v>
      </c>
      <c r="N279" s="6">
        <v>2.199277775334556</v>
      </c>
      <c r="O279" s="6">
        <v>7.3614397494422699</v>
      </c>
      <c r="P279" s="6">
        <v>5.4802769036159011</v>
      </c>
      <c r="Q279" s="6">
        <v>4.9589542642458291</v>
      </c>
      <c r="R279" s="6">
        <v>4.9120176459248022</v>
      </c>
      <c r="S279" s="6">
        <v>5.6487515131042105</v>
      </c>
      <c r="T279" s="6">
        <v>1.4126798320431799</v>
      </c>
      <c r="U279" s="6">
        <v>5.128092232068032</v>
      </c>
      <c r="V279" s="6">
        <v>4.1312546818769391</v>
      </c>
      <c r="W279" s="6">
        <v>6.3934792271653107</v>
      </c>
      <c r="X279" s="6">
        <v>5.8041615525622277</v>
      </c>
      <c r="Y279" s="6">
        <v>1.8531367810392421</v>
      </c>
      <c r="Z279" s="6">
        <v>6.2069531990337836</v>
      </c>
      <c r="AA279" s="6">
        <v>1.2279914897879143</v>
      </c>
      <c r="AB279" s="187">
        <f t="shared" si="250"/>
        <v>2.5287464385798759</v>
      </c>
      <c r="AC279" s="187">
        <f t="shared" si="250"/>
        <v>3.666609723770879</v>
      </c>
    </row>
    <row r="280" spans="2:29" ht="15" customHeight="1" x14ac:dyDescent="0.45">
      <c r="B280" s="44" t="s">
        <v>84</v>
      </c>
      <c r="C280" s="1" t="s">
        <v>85</v>
      </c>
      <c r="D280" s="3"/>
      <c r="E280" s="3">
        <v>-4.8304120730179659E-2</v>
      </c>
      <c r="F280" s="3">
        <v>3.9138344031173972E-2</v>
      </c>
      <c r="G280" s="3">
        <v>0.13692965473253865</v>
      </c>
      <c r="H280" s="3">
        <v>0.49906191354958596</v>
      </c>
      <c r="I280" s="3">
        <v>1.0344907695003496</v>
      </c>
      <c r="J280" s="3">
        <v>0.42061409108527392</v>
      </c>
      <c r="K280" s="3">
        <v>0.19528146231247839</v>
      </c>
      <c r="L280" s="3">
        <v>0.45086418589068789</v>
      </c>
      <c r="M280" s="3">
        <v>1.2069187349396955</v>
      </c>
      <c r="N280" s="3">
        <v>0.76267308391739175</v>
      </c>
      <c r="O280" s="3">
        <v>1.084841827860237</v>
      </c>
      <c r="P280" s="3">
        <v>1.1422857090490399</v>
      </c>
      <c r="Q280" s="3">
        <v>1.4937181151006582</v>
      </c>
      <c r="R280" s="3">
        <v>0.88058794599926538</v>
      </c>
      <c r="S280" s="3">
        <v>-1.3219058983754444</v>
      </c>
      <c r="T280" s="3">
        <v>0.19738845047295112</v>
      </c>
      <c r="U280" s="3">
        <v>0.82988447547221278</v>
      </c>
      <c r="V280" s="3">
        <v>2.0722347291424481</v>
      </c>
      <c r="W280" s="3">
        <v>0.21108984057351515</v>
      </c>
      <c r="X280" s="3">
        <v>8.515670771659542E-2</v>
      </c>
      <c r="Y280" s="3">
        <v>0.15763585393858626</v>
      </c>
      <c r="Z280" s="3">
        <v>0.73557173757834982</v>
      </c>
      <c r="AA280" s="3">
        <v>0.40246722543886576</v>
      </c>
      <c r="AB280" s="186">
        <f t="shared" si="250"/>
        <v>0.56641646478064611</v>
      </c>
      <c r="AC280" s="186">
        <f t="shared" si="250"/>
        <v>1.3860547286101248</v>
      </c>
    </row>
    <row r="281" spans="2:29" s="68" customFormat="1" ht="15" customHeight="1" thickBot="1" x14ac:dyDescent="0.45">
      <c r="B281" s="86" t="s">
        <v>86</v>
      </c>
      <c r="C281" s="100" t="s">
        <v>12</v>
      </c>
      <c r="D281" s="102"/>
      <c r="E281" s="102">
        <v>1.8884738883941214</v>
      </c>
      <c r="F281" s="102">
        <v>6.6134057468446876</v>
      </c>
      <c r="G281" s="102">
        <v>4.3529638275851292</v>
      </c>
      <c r="H281" s="102">
        <v>7.8024938905946142</v>
      </c>
      <c r="I281" s="102">
        <v>4.4784521359267133</v>
      </c>
      <c r="J281" s="102">
        <v>8.6618732280361748</v>
      </c>
      <c r="K281" s="102">
        <v>6.2531646887543966</v>
      </c>
      <c r="L281" s="102">
        <v>4.1113790163453068</v>
      </c>
      <c r="M281" s="102">
        <v>5.799991741766342</v>
      </c>
      <c r="N281" s="102">
        <v>2.9619508592519397</v>
      </c>
      <c r="O281" s="102">
        <v>8.4462815773024964</v>
      </c>
      <c r="P281" s="102">
        <v>6.6225626126649377</v>
      </c>
      <c r="Q281" s="102">
        <v>6.4526723793464926</v>
      </c>
      <c r="R281" s="102">
        <v>5.7926055919240573</v>
      </c>
      <c r="S281" s="102">
        <v>4.3268456147287724</v>
      </c>
      <c r="T281" s="102">
        <v>1.6100682825161325</v>
      </c>
      <c r="U281" s="102">
        <v>5.9579767075402437</v>
      </c>
      <c r="V281" s="102">
        <v>6.203489411019393</v>
      </c>
      <c r="W281" s="102">
        <v>6.60456906773884</v>
      </c>
      <c r="X281" s="102">
        <v>5.889318260278829</v>
      </c>
      <c r="Y281" s="102">
        <v>2.0107726349778381</v>
      </c>
      <c r="Z281" s="102">
        <v>6.9425249366121351</v>
      </c>
      <c r="AA281" s="102">
        <v>1.630458715226774</v>
      </c>
      <c r="AB281" s="173">
        <f t="shared" si="250"/>
        <v>3.0002742026212603</v>
      </c>
      <c r="AC281" s="173">
        <f t="shared" si="250"/>
        <v>4.7978280686817589</v>
      </c>
    </row>
    <row r="282" spans="2:29" ht="8.25" customHeight="1" thickTop="1" x14ac:dyDescent="0.45">
      <c r="B282" s="109"/>
      <c r="C282" s="110"/>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2"/>
      <c r="Z282" s="112"/>
      <c r="AA282" s="112"/>
      <c r="AB282" s="196"/>
      <c r="AC282" s="196"/>
    </row>
    <row r="283" spans="2:29" ht="8.25" customHeight="1" thickBot="1" x14ac:dyDescent="0.5">
      <c r="B283" s="98"/>
      <c r="C283" s="113"/>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5"/>
      <c r="Z283" s="115"/>
      <c r="AA283" s="115"/>
      <c r="AB283" s="197"/>
      <c r="AC283" s="197"/>
    </row>
    <row r="284" spans="2:29" ht="15" customHeight="1" thickTop="1" x14ac:dyDescent="0.45">
      <c r="B284" s="104" t="str">
        <f>Synthèse!$B$57</f>
        <v>Source : Institut National de la Statistique et de la Démographie, Burkina Faso</v>
      </c>
      <c r="C284" s="44"/>
      <c r="D284" s="44"/>
      <c r="E284" s="44"/>
      <c r="F284" s="44"/>
      <c r="G284" s="44"/>
      <c r="H284" s="44"/>
      <c r="I284" s="44"/>
      <c r="J284" s="44"/>
      <c r="K284" s="44"/>
      <c r="L284" s="44"/>
      <c r="M284" s="44"/>
      <c r="N284" s="44"/>
      <c r="O284" s="44"/>
      <c r="P284" s="44"/>
      <c r="Q284" s="44"/>
      <c r="R284" s="44"/>
      <c r="S284" s="44"/>
      <c r="T284" s="44"/>
      <c r="U284" s="44"/>
      <c r="V284" s="44"/>
      <c r="W284" s="44"/>
      <c r="X284" s="104"/>
      <c r="Y284" s="44"/>
      <c r="Z284" s="104"/>
      <c r="AA284" s="104"/>
      <c r="AB284" s="198"/>
      <c r="AC284" s="198"/>
    </row>
    <row r="285" spans="2:29" ht="15" customHeight="1" thickBot="1" x14ac:dyDescent="0.5">
      <c r="B285" s="201">
        <f>Synthèse!$B$58</f>
        <v>45483</v>
      </c>
      <c r="C285" s="201"/>
      <c r="D285" s="85"/>
      <c r="E285" s="85"/>
      <c r="F285" s="85"/>
      <c r="G285" s="85"/>
      <c r="H285" s="85"/>
      <c r="I285" s="85"/>
      <c r="J285" s="85"/>
      <c r="K285" s="85"/>
      <c r="L285" s="85"/>
      <c r="M285" s="85"/>
      <c r="N285" s="85"/>
      <c r="O285" s="85"/>
      <c r="P285" s="85"/>
      <c r="Q285" s="85"/>
      <c r="R285" s="85"/>
      <c r="S285" s="85"/>
      <c r="T285" s="85"/>
      <c r="U285" s="85"/>
      <c r="V285" s="85"/>
      <c r="W285" s="85"/>
      <c r="X285" s="89"/>
      <c r="Y285" s="85"/>
      <c r="Z285" s="89"/>
      <c r="AA285" s="147"/>
      <c r="AB285" s="199"/>
      <c r="AC285" s="199"/>
    </row>
  </sheetData>
  <mergeCells count="1">
    <mergeCell ref="B285:C285"/>
  </mergeCells>
  <hyperlinks>
    <hyperlink ref="A1" location="Sommaire!B2" display="Sommaire" xr:uid="{76BF3B66-6E47-42B4-A112-6D219B06C6DF}"/>
  </hyperlinks>
  <pageMargins left="0.7" right="0.7" top="0.75" bottom="0.75" header="0.3" footer="0.3"/>
  <pageSetup paperSize="9" scale="93" orientation="portrait" r:id="rId1"/>
  <rowBreaks count="1" manualBreakCount="1">
    <brk id="223" min="1"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dimension ref="A1:AA125"/>
  <sheetViews>
    <sheetView showGridLines="0" zoomScaleNormal="100" workbookViewId="0">
      <pane xSplit="3" ySplit="5" topLeftCell="P6" activePane="bottomRight" state="frozen"/>
      <selection activeCell="D12" sqref="D12"/>
      <selection pane="topRight" activeCell="D12" sqref="D12"/>
      <selection pane="bottomLeft" activeCell="D12" sqref="D12"/>
      <selection pane="bottomRight" activeCell="AA7" sqref="AA7"/>
    </sheetView>
  </sheetViews>
  <sheetFormatPr baseColWidth="10" defaultColWidth="8.71875" defaultRowHeight="15" customHeight="1" x14ac:dyDescent="0.45"/>
  <cols>
    <col min="1" max="1" width="8.71875" style="45"/>
    <col min="2" max="2" width="8.109375" style="45" customWidth="1"/>
    <col min="3" max="3" width="42.38671875" style="45" bestFit="1" customWidth="1"/>
    <col min="4" max="19" width="12.38671875" style="45" bestFit="1" customWidth="1"/>
    <col min="20" max="20" width="10.109375" style="45" bestFit="1" customWidth="1"/>
    <col min="21" max="27" width="11.71875"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347</v>
      </c>
      <c r="D3" s="64"/>
      <c r="E3" s="64"/>
      <c r="F3" s="64"/>
      <c r="G3" s="64"/>
      <c r="H3" s="64"/>
      <c r="I3" s="64"/>
      <c r="J3" s="64"/>
      <c r="K3" s="64"/>
      <c r="L3" s="64"/>
      <c r="M3" s="64"/>
      <c r="N3" s="64"/>
      <c r="O3" s="64"/>
      <c r="P3" s="64"/>
      <c r="Q3" s="64"/>
      <c r="R3" s="64"/>
      <c r="S3" s="64"/>
      <c r="T3" s="64"/>
      <c r="U3" s="64"/>
      <c r="V3" s="64"/>
      <c r="W3" s="64"/>
    </row>
    <row r="4" spans="1:27" ht="21" customHeight="1" x14ac:dyDescent="0.5">
      <c r="C4" s="62" t="s">
        <v>348</v>
      </c>
      <c r="D4" s="64"/>
      <c r="E4" s="64"/>
      <c r="F4" s="64"/>
      <c r="G4" s="64"/>
      <c r="H4" s="64"/>
      <c r="I4" s="64"/>
      <c r="J4" s="64"/>
      <c r="K4" s="64"/>
      <c r="L4" s="64"/>
      <c r="M4" s="64"/>
      <c r="N4" s="64"/>
      <c r="O4" s="64"/>
      <c r="P4" s="64"/>
      <c r="Q4" s="64"/>
      <c r="R4" s="64"/>
      <c r="S4" s="64"/>
      <c r="T4" s="64"/>
      <c r="U4" s="64"/>
      <c r="V4" s="64"/>
      <c r="W4" s="64"/>
    </row>
    <row r="5" spans="1:27" s="96" customFormat="1" ht="15" customHeight="1" thickBot="1" x14ac:dyDescent="0.5">
      <c r="B5" s="79"/>
      <c r="C5" s="95" t="s">
        <v>441</v>
      </c>
      <c r="D5" s="99">
        <v>1999</v>
      </c>
      <c r="E5" s="99">
        <f t="shared" ref="E5:Z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si="0"/>
        <v>2020</v>
      </c>
      <c r="Z5" s="99">
        <f t="shared" si="0"/>
        <v>2021</v>
      </c>
      <c r="AA5" s="99">
        <f>Z5+1</f>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c r="V6" s="64"/>
      <c r="W6" s="64"/>
    </row>
    <row r="7" spans="1:27" ht="15" customHeight="1" x14ac:dyDescent="0.45">
      <c r="B7" s="44" t="s">
        <v>88</v>
      </c>
      <c r="C7" s="1" t="s">
        <v>101</v>
      </c>
      <c r="D7" s="2"/>
      <c r="E7" s="2"/>
      <c r="F7" s="2"/>
      <c r="G7" s="2"/>
      <c r="H7" s="2"/>
      <c r="I7" s="2"/>
      <c r="J7" s="2"/>
      <c r="K7" s="2"/>
      <c r="L7" s="2"/>
      <c r="M7" s="2"/>
      <c r="N7" s="2"/>
      <c r="O7" s="2"/>
      <c r="P7" s="2"/>
      <c r="Q7" s="2"/>
      <c r="R7" s="2"/>
      <c r="S7" s="2"/>
      <c r="T7" s="2">
        <v>2222945</v>
      </c>
      <c r="U7" s="2">
        <v>2311667</v>
      </c>
      <c r="V7" s="2">
        <v>2447632</v>
      </c>
      <c r="W7" s="2">
        <v>2561803</v>
      </c>
      <c r="X7" s="2">
        <v>2542126</v>
      </c>
      <c r="Y7" s="2">
        <v>2796108</v>
      </c>
      <c r="Z7" s="2">
        <v>3114392</v>
      </c>
      <c r="AA7" s="2">
        <v>3761514</v>
      </c>
    </row>
    <row r="8" spans="1:27" ht="15" customHeight="1" x14ac:dyDescent="0.45">
      <c r="B8" s="44" t="s">
        <v>89</v>
      </c>
      <c r="C8" s="1" t="s">
        <v>102</v>
      </c>
      <c r="D8" s="2"/>
      <c r="E8" s="2"/>
      <c r="F8" s="2"/>
      <c r="G8" s="2"/>
      <c r="H8" s="2"/>
      <c r="I8" s="2"/>
      <c r="J8" s="2"/>
      <c r="K8" s="2"/>
      <c r="L8" s="2"/>
      <c r="M8" s="2"/>
      <c r="N8" s="2"/>
      <c r="O8" s="2"/>
      <c r="P8" s="2"/>
      <c r="Q8" s="2"/>
      <c r="R8" s="2"/>
      <c r="S8" s="2"/>
      <c r="T8" s="2">
        <v>136661</v>
      </c>
      <c r="U8" s="2">
        <v>143481</v>
      </c>
      <c r="V8" s="2">
        <v>142899</v>
      </c>
      <c r="W8" s="2">
        <v>143633</v>
      </c>
      <c r="X8" s="2">
        <v>144488</v>
      </c>
      <c r="Y8" s="2">
        <v>159134</v>
      </c>
      <c r="Z8" s="2">
        <v>174920</v>
      </c>
      <c r="AA8" s="2">
        <v>186117</v>
      </c>
    </row>
    <row r="9" spans="1:27" ht="15" customHeight="1" x14ac:dyDescent="0.45">
      <c r="B9" s="44" t="s">
        <v>90</v>
      </c>
      <c r="C9" s="1" t="s">
        <v>103</v>
      </c>
      <c r="D9" s="2"/>
      <c r="E9" s="2"/>
      <c r="F9" s="2"/>
      <c r="G9" s="2"/>
      <c r="H9" s="2"/>
      <c r="I9" s="2"/>
      <c r="J9" s="2"/>
      <c r="K9" s="2"/>
      <c r="L9" s="2"/>
      <c r="M9" s="2"/>
      <c r="N9" s="2"/>
      <c r="O9" s="2"/>
      <c r="P9" s="2"/>
      <c r="Q9" s="2"/>
      <c r="R9" s="2"/>
      <c r="S9" s="2"/>
      <c r="T9" s="2">
        <v>182191</v>
      </c>
      <c r="U9" s="2">
        <v>188687</v>
      </c>
      <c r="V9" s="2">
        <v>205440</v>
      </c>
      <c r="W9" s="2">
        <v>202843</v>
      </c>
      <c r="X9" s="2">
        <v>198666</v>
      </c>
      <c r="Y9" s="2">
        <v>202359</v>
      </c>
      <c r="Z9" s="2">
        <v>208552</v>
      </c>
      <c r="AA9" s="2">
        <v>226810</v>
      </c>
    </row>
    <row r="10" spans="1:27" ht="15" customHeight="1" x14ac:dyDescent="0.45">
      <c r="B10" s="44" t="s">
        <v>91</v>
      </c>
      <c r="C10" s="1" t="s">
        <v>104</v>
      </c>
      <c r="D10" s="2"/>
      <c r="E10" s="2"/>
      <c r="F10" s="2"/>
      <c r="G10" s="2"/>
      <c r="H10" s="2"/>
      <c r="I10" s="2"/>
      <c r="J10" s="2"/>
      <c r="K10" s="2"/>
      <c r="L10" s="2"/>
      <c r="M10" s="2"/>
      <c r="N10" s="2"/>
      <c r="O10" s="2"/>
      <c r="P10" s="2"/>
      <c r="Q10" s="2"/>
      <c r="R10" s="2"/>
      <c r="S10" s="2"/>
      <c r="T10" s="2">
        <v>762110</v>
      </c>
      <c r="U10" s="2">
        <v>772391</v>
      </c>
      <c r="V10" s="2">
        <v>797837</v>
      </c>
      <c r="W10" s="2">
        <v>831219</v>
      </c>
      <c r="X10" s="2">
        <v>906108</v>
      </c>
      <c r="Y10" s="2">
        <v>921216</v>
      </c>
      <c r="Z10" s="2">
        <v>946123</v>
      </c>
      <c r="AA10" s="2">
        <v>1089716</v>
      </c>
    </row>
    <row r="11" spans="1:27" ht="15" customHeight="1" x14ac:dyDescent="0.45">
      <c r="B11" s="44" t="s">
        <v>92</v>
      </c>
      <c r="C11" s="1" t="s">
        <v>105</v>
      </c>
      <c r="D11" s="2"/>
      <c r="E11" s="2"/>
      <c r="F11" s="2"/>
      <c r="G11" s="2"/>
      <c r="H11" s="2"/>
      <c r="I11" s="2"/>
      <c r="J11" s="2"/>
      <c r="K11" s="2"/>
      <c r="L11" s="2"/>
      <c r="M11" s="2"/>
      <c r="N11" s="2"/>
      <c r="O11" s="2"/>
      <c r="P11" s="2"/>
      <c r="Q11" s="2"/>
      <c r="R11" s="2"/>
      <c r="S11" s="2"/>
      <c r="T11" s="2">
        <v>267034</v>
      </c>
      <c r="U11" s="2">
        <v>265909</v>
      </c>
      <c r="V11" s="2">
        <v>286654</v>
      </c>
      <c r="W11" s="2">
        <v>304060</v>
      </c>
      <c r="X11" s="2">
        <v>307424</v>
      </c>
      <c r="Y11" s="2">
        <v>314371</v>
      </c>
      <c r="Z11" s="2">
        <v>325905</v>
      </c>
      <c r="AA11" s="2">
        <v>356931</v>
      </c>
    </row>
    <row r="12" spans="1:27" ht="15" customHeight="1" x14ac:dyDescent="0.45">
      <c r="B12" s="44" t="s">
        <v>93</v>
      </c>
      <c r="C12" s="1" t="s">
        <v>106</v>
      </c>
      <c r="D12" s="2"/>
      <c r="E12" s="2"/>
      <c r="F12" s="2"/>
      <c r="G12" s="2"/>
      <c r="H12" s="2"/>
      <c r="I12" s="2"/>
      <c r="J12" s="2"/>
      <c r="K12" s="2"/>
      <c r="L12" s="2"/>
      <c r="M12" s="2"/>
      <c r="N12" s="2"/>
      <c r="O12" s="2"/>
      <c r="P12" s="2"/>
      <c r="Q12" s="2"/>
      <c r="R12" s="2"/>
      <c r="S12" s="2"/>
      <c r="T12" s="2">
        <v>171351</v>
      </c>
      <c r="U12" s="2">
        <v>195817</v>
      </c>
      <c r="V12" s="2">
        <v>170130</v>
      </c>
      <c r="W12" s="2">
        <v>163978</v>
      </c>
      <c r="X12" s="2">
        <v>178860</v>
      </c>
      <c r="Y12" s="2">
        <v>234197</v>
      </c>
      <c r="Z12" s="2">
        <v>242885</v>
      </c>
      <c r="AA12" s="2">
        <v>261808</v>
      </c>
    </row>
    <row r="13" spans="1:27" ht="15" customHeight="1" x14ac:dyDescent="0.45">
      <c r="B13" s="44" t="s">
        <v>94</v>
      </c>
      <c r="C13" s="1" t="s">
        <v>107</v>
      </c>
      <c r="D13" s="2"/>
      <c r="E13" s="2"/>
      <c r="F13" s="2"/>
      <c r="G13" s="2"/>
      <c r="H13" s="2"/>
      <c r="I13" s="2"/>
      <c r="J13" s="2"/>
      <c r="K13" s="2"/>
      <c r="L13" s="2"/>
      <c r="M13" s="2"/>
      <c r="N13" s="2"/>
      <c r="O13" s="2"/>
      <c r="P13" s="2"/>
      <c r="Q13" s="2"/>
      <c r="R13" s="2"/>
      <c r="S13" s="2"/>
      <c r="T13" s="2">
        <v>209823</v>
      </c>
      <c r="U13" s="2">
        <v>212479</v>
      </c>
      <c r="V13" s="2">
        <v>208376</v>
      </c>
      <c r="W13" s="2">
        <v>219064</v>
      </c>
      <c r="X13" s="2">
        <v>228888</v>
      </c>
      <c r="Y13" s="2">
        <v>199873</v>
      </c>
      <c r="Z13" s="2">
        <v>213822</v>
      </c>
      <c r="AA13" s="2">
        <v>241569</v>
      </c>
    </row>
    <row r="14" spans="1:27" ht="15" customHeight="1" x14ac:dyDescent="0.45">
      <c r="B14" s="44" t="s">
        <v>95</v>
      </c>
      <c r="C14" s="1" t="s">
        <v>74</v>
      </c>
      <c r="D14" s="2"/>
      <c r="E14" s="2"/>
      <c r="F14" s="2"/>
      <c r="G14" s="2"/>
      <c r="H14" s="2"/>
      <c r="I14" s="2"/>
      <c r="J14" s="2"/>
      <c r="K14" s="2"/>
      <c r="L14" s="2"/>
      <c r="M14" s="2"/>
      <c r="N14" s="2"/>
      <c r="O14" s="2"/>
      <c r="P14" s="2"/>
      <c r="Q14" s="2"/>
      <c r="R14" s="2"/>
      <c r="S14" s="2"/>
      <c r="T14" s="2">
        <v>250430</v>
      </c>
      <c r="U14" s="2">
        <v>273049</v>
      </c>
      <c r="V14" s="2">
        <v>277909</v>
      </c>
      <c r="W14" s="2">
        <v>285888</v>
      </c>
      <c r="X14" s="2">
        <v>280372</v>
      </c>
      <c r="Y14" s="2">
        <v>280645</v>
      </c>
      <c r="Z14" s="2">
        <v>311412</v>
      </c>
      <c r="AA14" s="2">
        <v>343943</v>
      </c>
    </row>
    <row r="15" spans="1:27" ht="15" customHeight="1" x14ac:dyDescent="0.45">
      <c r="B15" s="44" t="s">
        <v>96</v>
      </c>
      <c r="C15" s="1" t="s">
        <v>108</v>
      </c>
      <c r="D15" s="2"/>
      <c r="E15" s="2"/>
      <c r="F15" s="2"/>
      <c r="G15" s="2"/>
      <c r="H15" s="2"/>
      <c r="I15" s="2"/>
      <c r="J15" s="2"/>
      <c r="K15" s="2"/>
      <c r="L15" s="2"/>
      <c r="M15" s="2"/>
      <c r="N15" s="2"/>
      <c r="O15" s="2"/>
      <c r="P15" s="2"/>
      <c r="Q15" s="2"/>
      <c r="R15" s="2"/>
      <c r="S15" s="2"/>
      <c r="T15" s="2">
        <v>67335</v>
      </c>
      <c r="U15" s="2">
        <v>71240</v>
      </c>
      <c r="V15" s="2">
        <v>82414</v>
      </c>
      <c r="W15" s="2">
        <v>87263</v>
      </c>
      <c r="X15" s="2">
        <v>97604</v>
      </c>
      <c r="Y15" s="2">
        <v>90441</v>
      </c>
      <c r="Z15" s="2">
        <v>113036</v>
      </c>
      <c r="AA15" s="2">
        <v>112261</v>
      </c>
    </row>
    <row r="16" spans="1:27" ht="15" customHeight="1" x14ac:dyDescent="0.45">
      <c r="B16" s="44" t="s">
        <v>97</v>
      </c>
      <c r="C16" s="1" t="s">
        <v>81</v>
      </c>
      <c r="D16" s="2"/>
      <c r="E16" s="2"/>
      <c r="F16" s="2"/>
      <c r="G16" s="2"/>
      <c r="H16" s="2"/>
      <c r="I16" s="2"/>
      <c r="J16" s="2"/>
      <c r="K16" s="2"/>
      <c r="L16" s="2"/>
      <c r="M16" s="2"/>
      <c r="N16" s="2"/>
      <c r="O16" s="2"/>
      <c r="P16" s="2"/>
      <c r="Q16" s="2"/>
      <c r="R16" s="2"/>
      <c r="S16" s="2"/>
      <c r="T16" s="2">
        <v>25071</v>
      </c>
      <c r="U16" s="2">
        <v>33992</v>
      </c>
      <c r="V16" s="2">
        <v>38518</v>
      </c>
      <c r="W16" s="2">
        <v>48499</v>
      </c>
      <c r="X16" s="2">
        <v>52475</v>
      </c>
      <c r="Y16" s="2">
        <v>47443</v>
      </c>
      <c r="Z16" s="2">
        <v>50848</v>
      </c>
      <c r="AA16" s="2">
        <v>54806</v>
      </c>
    </row>
    <row r="17" spans="1:27" ht="15" customHeight="1" x14ac:dyDescent="0.45">
      <c r="B17" s="44" t="s">
        <v>98</v>
      </c>
      <c r="C17" s="1" t="s">
        <v>109</v>
      </c>
      <c r="D17" s="2"/>
      <c r="E17" s="2"/>
      <c r="F17" s="2"/>
      <c r="G17" s="2"/>
      <c r="H17" s="2"/>
      <c r="I17" s="2"/>
      <c r="J17" s="2"/>
      <c r="K17" s="2"/>
      <c r="L17" s="2"/>
      <c r="M17" s="2"/>
      <c r="N17" s="2"/>
      <c r="O17" s="2"/>
      <c r="P17" s="2"/>
      <c r="Q17" s="2"/>
      <c r="R17" s="2"/>
      <c r="S17" s="2"/>
      <c r="T17" s="2">
        <v>317062</v>
      </c>
      <c r="U17" s="2">
        <v>331864</v>
      </c>
      <c r="V17" s="2">
        <v>342013</v>
      </c>
      <c r="W17" s="2">
        <v>348152</v>
      </c>
      <c r="X17" s="2">
        <v>353700</v>
      </c>
      <c r="Y17" s="2">
        <v>363302</v>
      </c>
      <c r="Z17" s="2">
        <v>379377</v>
      </c>
      <c r="AA17" s="2">
        <v>390865</v>
      </c>
    </row>
    <row r="18" spans="1:27" ht="15" customHeight="1" x14ac:dyDescent="0.45">
      <c r="B18" s="44" t="s">
        <v>99</v>
      </c>
      <c r="C18" s="1" t="s">
        <v>110</v>
      </c>
      <c r="D18" s="2"/>
      <c r="E18" s="2"/>
      <c r="F18" s="2"/>
      <c r="G18" s="2"/>
      <c r="H18" s="2"/>
      <c r="I18" s="2"/>
      <c r="J18" s="2"/>
      <c r="K18" s="2"/>
      <c r="L18" s="2"/>
      <c r="M18" s="2"/>
      <c r="N18" s="2"/>
      <c r="O18" s="2"/>
      <c r="P18" s="2"/>
      <c r="Q18" s="2"/>
      <c r="R18" s="2"/>
      <c r="S18" s="2"/>
      <c r="T18" s="2">
        <v>45134</v>
      </c>
      <c r="U18" s="2">
        <v>52426</v>
      </c>
      <c r="V18" s="2">
        <v>60259</v>
      </c>
      <c r="W18" s="2">
        <v>68368</v>
      </c>
      <c r="X18" s="2">
        <v>84659</v>
      </c>
      <c r="Y18" s="2">
        <v>97242</v>
      </c>
      <c r="Z18" s="2">
        <v>120507</v>
      </c>
      <c r="AA18" s="2">
        <v>128260</v>
      </c>
    </row>
    <row r="19" spans="1:27" ht="15" customHeight="1" x14ac:dyDescent="0.45">
      <c r="B19" s="44" t="s">
        <v>100</v>
      </c>
      <c r="C19" s="1" t="s">
        <v>111</v>
      </c>
      <c r="D19" s="2"/>
      <c r="E19" s="2"/>
      <c r="F19" s="2"/>
      <c r="G19" s="2"/>
      <c r="H19" s="2"/>
      <c r="I19" s="2"/>
      <c r="J19" s="2"/>
      <c r="K19" s="2"/>
      <c r="L19" s="2"/>
      <c r="M19" s="2"/>
      <c r="N19" s="2"/>
      <c r="O19" s="2"/>
      <c r="P19" s="2"/>
      <c r="Q19" s="2"/>
      <c r="R19" s="2"/>
      <c r="S19" s="2"/>
      <c r="T19" s="2">
        <v>80841</v>
      </c>
      <c r="U19" s="2">
        <v>85580</v>
      </c>
      <c r="V19" s="2">
        <v>91914</v>
      </c>
      <c r="W19" s="2">
        <v>104405</v>
      </c>
      <c r="X19" s="2">
        <v>92682</v>
      </c>
      <c r="Y19" s="2">
        <v>104010</v>
      </c>
      <c r="Z19" s="2">
        <v>107302</v>
      </c>
      <c r="AA19" s="2">
        <v>122906</v>
      </c>
    </row>
    <row r="20" spans="1:27" ht="15" customHeight="1" thickBot="1" x14ac:dyDescent="0.5">
      <c r="B20" s="95" t="s">
        <v>112</v>
      </c>
      <c r="C20" s="100" t="s">
        <v>83</v>
      </c>
      <c r="D20" s="101"/>
      <c r="E20" s="101"/>
      <c r="F20" s="101"/>
      <c r="G20" s="101"/>
      <c r="H20" s="101"/>
      <c r="I20" s="101"/>
      <c r="J20" s="101"/>
      <c r="K20" s="101"/>
      <c r="L20" s="101"/>
      <c r="M20" s="101"/>
      <c r="N20" s="101"/>
      <c r="O20" s="101"/>
      <c r="P20" s="101"/>
      <c r="Q20" s="101"/>
      <c r="R20" s="101"/>
      <c r="S20" s="101"/>
      <c r="T20" s="108">
        <v>4737988</v>
      </c>
      <c r="U20" s="108">
        <v>4938582</v>
      </c>
      <c r="V20" s="108">
        <v>5151995</v>
      </c>
      <c r="W20" s="108">
        <v>5369175</v>
      </c>
      <c r="X20" s="108">
        <v>5468052</v>
      </c>
      <c r="Y20" s="108">
        <v>5810341</v>
      </c>
      <c r="Z20" s="108">
        <v>6309081</v>
      </c>
      <c r="AA20" s="108">
        <v>7277506</v>
      </c>
    </row>
    <row r="21" spans="1:27" s="60" customFormat="1" ht="15" customHeight="1" thickTop="1" x14ac:dyDescent="0.45">
      <c r="C21" s="37"/>
      <c r="D21" s="38"/>
      <c r="E21" s="38"/>
      <c r="F21" s="38"/>
      <c r="G21" s="38"/>
      <c r="H21" s="38"/>
      <c r="I21" s="38"/>
      <c r="J21" s="38"/>
      <c r="K21" s="38"/>
      <c r="L21" s="38"/>
      <c r="M21" s="38"/>
      <c r="N21" s="38"/>
      <c r="O21" s="38"/>
      <c r="P21" s="38"/>
      <c r="Q21" s="38"/>
      <c r="R21" s="38"/>
      <c r="S21" s="38"/>
      <c r="T21" s="38">
        <f t="shared" ref="T21:Y21" si="1">T20-SUM(T7:T19)</f>
        <v>0</v>
      </c>
      <c r="U21" s="38">
        <f t="shared" si="1"/>
        <v>0</v>
      </c>
      <c r="V21" s="38">
        <f t="shared" si="1"/>
        <v>0</v>
      </c>
      <c r="W21" s="38">
        <f t="shared" si="1"/>
        <v>0</v>
      </c>
      <c r="X21" s="38">
        <f t="shared" si="1"/>
        <v>0</v>
      </c>
      <c r="Y21" s="38">
        <f t="shared" si="1"/>
        <v>0</v>
      </c>
      <c r="Z21" s="38">
        <f t="shared" ref="Z21:AA21" si="2">Z20-SUM(Z7:Z19)</f>
        <v>0</v>
      </c>
      <c r="AA21" s="38">
        <f t="shared" si="2"/>
        <v>0</v>
      </c>
    </row>
    <row r="23" spans="1:27" ht="15" customHeight="1" x14ac:dyDescent="0.5">
      <c r="B23" s="64"/>
      <c r="C23" s="62" t="s">
        <v>349</v>
      </c>
      <c r="D23" s="62"/>
      <c r="E23" s="64"/>
      <c r="F23" s="64"/>
      <c r="G23" s="64"/>
      <c r="H23" s="64"/>
      <c r="I23" s="64"/>
      <c r="J23" s="64"/>
      <c r="K23" s="64"/>
      <c r="L23" s="64"/>
      <c r="M23" s="64"/>
      <c r="N23" s="64"/>
      <c r="O23" s="64"/>
      <c r="P23" s="64"/>
      <c r="Q23" s="64"/>
      <c r="R23" s="64"/>
      <c r="S23" s="64"/>
      <c r="T23" s="64"/>
      <c r="U23" s="64"/>
      <c r="V23" s="64"/>
      <c r="W23" s="64"/>
      <c r="X23" s="64"/>
      <c r="Y23" s="64"/>
      <c r="Z23" s="64"/>
      <c r="AA23" s="64"/>
    </row>
    <row r="24" spans="1:27" ht="15" customHeight="1" x14ac:dyDescent="0.5">
      <c r="B24" s="64"/>
      <c r="C24" s="62" t="s">
        <v>348</v>
      </c>
      <c r="D24" s="62"/>
      <c r="E24" s="64"/>
      <c r="F24" s="64"/>
      <c r="G24" s="64"/>
      <c r="H24" s="64"/>
      <c r="I24" s="64"/>
      <c r="J24" s="64"/>
      <c r="K24" s="64"/>
      <c r="L24" s="64"/>
      <c r="M24" s="64"/>
      <c r="N24" s="64"/>
      <c r="O24" s="64"/>
      <c r="P24" s="64"/>
      <c r="Q24" s="64"/>
      <c r="R24" s="64"/>
      <c r="S24" s="64"/>
      <c r="T24" s="64"/>
      <c r="U24" s="64"/>
      <c r="V24" s="64"/>
      <c r="W24" s="64"/>
      <c r="X24" s="64"/>
      <c r="Y24" s="64"/>
      <c r="Z24" s="64"/>
      <c r="AA24" s="64"/>
    </row>
    <row r="25" spans="1:27" s="96" customFormat="1" ht="15" customHeight="1" thickBot="1" x14ac:dyDescent="0.5">
      <c r="B25" s="79"/>
      <c r="C25" s="95" t="s">
        <v>435</v>
      </c>
      <c r="D25" s="99">
        <f>D5</f>
        <v>1999</v>
      </c>
      <c r="E25" s="99">
        <f t="shared" ref="E25" si="3">+D25+1</f>
        <v>2000</v>
      </c>
      <c r="F25" s="99">
        <f t="shared" ref="F25" si="4">+E25+1</f>
        <v>2001</v>
      </c>
      <c r="G25" s="99">
        <f t="shared" ref="G25" si="5">+F25+1</f>
        <v>2002</v>
      </c>
      <c r="H25" s="99">
        <f t="shared" ref="H25" si="6">+G25+1</f>
        <v>2003</v>
      </c>
      <c r="I25" s="99">
        <f t="shared" ref="I25" si="7">+H25+1</f>
        <v>2004</v>
      </c>
      <c r="J25" s="99">
        <f t="shared" ref="J25" si="8">+I25+1</f>
        <v>2005</v>
      </c>
      <c r="K25" s="99">
        <f t="shared" ref="K25" si="9">+J25+1</f>
        <v>2006</v>
      </c>
      <c r="L25" s="99">
        <f t="shared" ref="L25" si="10">+K25+1</f>
        <v>2007</v>
      </c>
      <c r="M25" s="99">
        <f t="shared" ref="M25" si="11">+L25+1</f>
        <v>2008</v>
      </c>
      <c r="N25" s="99">
        <f t="shared" ref="N25" si="12">+M25+1</f>
        <v>2009</v>
      </c>
      <c r="O25" s="99">
        <f t="shared" ref="O25" si="13">+N25+1</f>
        <v>2010</v>
      </c>
      <c r="P25" s="99">
        <f t="shared" ref="P25" si="14">+O25+1</f>
        <v>2011</v>
      </c>
      <c r="Q25" s="99">
        <f t="shared" ref="Q25" si="15">+P25+1</f>
        <v>2012</v>
      </c>
      <c r="R25" s="99">
        <f t="shared" ref="R25" si="16">+Q25+1</f>
        <v>2013</v>
      </c>
      <c r="S25" s="99">
        <f t="shared" ref="S25" si="17">+R25+1</f>
        <v>2014</v>
      </c>
      <c r="T25" s="99">
        <f t="shared" ref="T25" si="18">+S25+1</f>
        <v>2015</v>
      </c>
      <c r="U25" s="99">
        <f t="shared" ref="U25" si="19">+T25+1</f>
        <v>2016</v>
      </c>
      <c r="V25" s="99">
        <f t="shared" ref="V25:AA25" si="20">+U25+1</f>
        <v>2017</v>
      </c>
      <c r="W25" s="99">
        <f t="shared" si="20"/>
        <v>2018</v>
      </c>
      <c r="X25" s="99">
        <f t="shared" si="20"/>
        <v>2019</v>
      </c>
      <c r="Y25" s="99">
        <f t="shared" si="20"/>
        <v>2020</v>
      </c>
      <c r="Z25" s="99">
        <f t="shared" si="20"/>
        <v>2021</v>
      </c>
      <c r="AA25" s="99">
        <f t="shared" si="20"/>
        <v>2022</v>
      </c>
    </row>
    <row r="26" spans="1:27" ht="15" customHeight="1" thickTop="1" x14ac:dyDescent="0.5">
      <c r="A26" s="68"/>
      <c r="B26" s="96" t="s">
        <v>0</v>
      </c>
      <c r="C26" s="96" t="s">
        <v>1</v>
      </c>
      <c r="D26" s="67"/>
      <c r="E26" s="64"/>
      <c r="F26" s="64"/>
      <c r="G26" s="64"/>
      <c r="H26" s="64"/>
      <c r="I26" s="64"/>
      <c r="J26" s="64"/>
      <c r="K26" s="64"/>
      <c r="L26" s="64"/>
      <c r="M26" s="64"/>
      <c r="N26" s="64"/>
      <c r="O26" s="64"/>
      <c r="P26" s="64"/>
      <c r="Q26" s="64"/>
      <c r="R26" s="64"/>
      <c r="S26" s="64"/>
      <c r="T26" s="64"/>
      <c r="U26" s="64"/>
      <c r="V26" s="64"/>
      <c r="W26" s="64"/>
      <c r="X26" s="64"/>
      <c r="Y26" s="64"/>
      <c r="Z26" s="64"/>
      <c r="AA26" s="64"/>
    </row>
    <row r="27" spans="1:27" ht="15" customHeight="1" x14ac:dyDescent="0.45">
      <c r="B27" s="44" t="s">
        <v>88</v>
      </c>
      <c r="C27" s="1" t="s">
        <v>101</v>
      </c>
      <c r="D27" s="2"/>
      <c r="E27" s="2"/>
      <c r="F27" s="2"/>
      <c r="G27" s="2"/>
      <c r="H27" s="2"/>
      <c r="I27" s="2"/>
      <c r="J27" s="2"/>
      <c r="K27" s="2"/>
      <c r="L27" s="2"/>
      <c r="M27" s="2"/>
      <c r="N27" s="2"/>
      <c r="O27" s="2"/>
      <c r="P27" s="2"/>
      <c r="Q27" s="2"/>
      <c r="R27" s="2"/>
      <c r="S27" s="2"/>
      <c r="T27" s="2">
        <v>2222945</v>
      </c>
      <c r="U27" s="2">
        <v>2292660</v>
      </c>
      <c r="V27" s="2">
        <v>2382495.2326697572</v>
      </c>
      <c r="W27" s="2">
        <v>2441357.9423050312</v>
      </c>
      <c r="X27" s="2">
        <v>2522203.4092193507</v>
      </c>
      <c r="Y27" s="2">
        <v>2595174.0228466275</v>
      </c>
      <c r="Z27" s="2">
        <v>2623353.2199690728</v>
      </c>
      <c r="AA27" s="2">
        <v>2749905.2364680087</v>
      </c>
    </row>
    <row r="28" spans="1:27" ht="15" customHeight="1" x14ac:dyDescent="0.45">
      <c r="B28" s="44" t="s">
        <v>89</v>
      </c>
      <c r="C28" s="1" t="s">
        <v>102</v>
      </c>
      <c r="D28" s="2"/>
      <c r="E28" s="2"/>
      <c r="F28" s="2"/>
      <c r="G28" s="2"/>
      <c r="H28" s="2"/>
      <c r="I28" s="2"/>
      <c r="J28" s="2"/>
      <c r="K28" s="2"/>
      <c r="L28" s="2"/>
      <c r="M28" s="2"/>
      <c r="N28" s="2"/>
      <c r="O28" s="2"/>
      <c r="P28" s="2"/>
      <c r="Q28" s="2"/>
      <c r="R28" s="2"/>
      <c r="S28" s="2"/>
      <c r="T28" s="2">
        <v>136661</v>
      </c>
      <c r="U28" s="2">
        <v>140241</v>
      </c>
      <c r="V28" s="2">
        <v>145501.46697472141</v>
      </c>
      <c r="W28" s="2">
        <v>118070.83750706248</v>
      </c>
      <c r="X28" s="2">
        <v>121716.54681024364</v>
      </c>
      <c r="Y28" s="2">
        <v>116992.37321443052</v>
      </c>
      <c r="Z28" s="2">
        <v>122190.10643690983</v>
      </c>
      <c r="AA28" s="2">
        <v>121937.9304225963</v>
      </c>
    </row>
    <row r="29" spans="1:27" ht="15" customHeight="1" x14ac:dyDescent="0.45">
      <c r="B29" s="44" t="s">
        <v>90</v>
      </c>
      <c r="C29" s="1" t="s">
        <v>103</v>
      </c>
      <c r="D29" s="2"/>
      <c r="E29" s="2"/>
      <c r="F29" s="2"/>
      <c r="G29" s="2"/>
      <c r="H29" s="2"/>
      <c r="I29" s="2"/>
      <c r="J29" s="2"/>
      <c r="K29" s="2"/>
      <c r="L29" s="2"/>
      <c r="M29" s="2"/>
      <c r="N29" s="2"/>
      <c r="O29" s="2"/>
      <c r="P29" s="2"/>
      <c r="Q29" s="2"/>
      <c r="R29" s="2"/>
      <c r="S29" s="2"/>
      <c r="T29" s="2">
        <v>182102</v>
      </c>
      <c r="U29" s="2">
        <v>183393.36886015223</v>
      </c>
      <c r="V29" s="2">
        <v>202384.20041801533</v>
      </c>
      <c r="W29" s="2">
        <v>204409.61862313331</v>
      </c>
      <c r="X29" s="2">
        <v>206805.98464555369</v>
      </c>
      <c r="Y29" s="2">
        <v>214397.80229940498</v>
      </c>
      <c r="Z29" s="2">
        <v>221018.56968098419</v>
      </c>
      <c r="AA29" s="2">
        <v>233319.39891439929</v>
      </c>
    </row>
    <row r="30" spans="1:27" ht="15" customHeight="1" x14ac:dyDescent="0.45">
      <c r="B30" s="44" t="s">
        <v>91</v>
      </c>
      <c r="C30" s="1" t="s">
        <v>104</v>
      </c>
      <c r="D30" s="2"/>
      <c r="E30" s="2"/>
      <c r="F30" s="2"/>
      <c r="G30" s="2"/>
      <c r="H30" s="2"/>
      <c r="I30" s="2"/>
      <c r="J30" s="2"/>
      <c r="K30" s="2"/>
      <c r="L30" s="2"/>
      <c r="M30" s="2"/>
      <c r="N30" s="2"/>
      <c r="O30" s="2"/>
      <c r="P30" s="2"/>
      <c r="Q30" s="2"/>
      <c r="R30" s="2"/>
      <c r="S30" s="2"/>
      <c r="T30" s="2">
        <v>762110</v>
      </c>
      <c r="U30" s="2">
        <v>785713</v>
      </c>
      <c r="V30" s="2">
        <v>807707.93065817701</v>
      </c>
      <c r="W30" s="2">
        <v>837192.25611875195</v>
      </c>
      <c r="X30" s="2">
        <v>879685.43936606718</v>
      </c>
      <c r="Y30" s="2">
        <v>874539.99000612309</v>
      </c>
      <c r="Z30" s="2">
        <v>900312.45992488938</v>
      </c>
      <c r="AA30" s="2">
        <v>926547.54195981415</v>
      </c>
    </row>
    <row r="31" spans="1:27" ht="15" customHeight="1" x14ac:dyDescent="0.45">
      <c r="B31" s="44" t="s">
        <v>92</v>
      </c>
      <c r="C31" s="1" t="s">
        <v>105</v>
      </c>
      <c r="D31" s="2"/>
      <c r="E31" s="2"/>
      <c r="F31" s="2"/>
      <c r="G31" s="2"/>
      <c r="H31" s="2"/>
      <c r="I31" s="2"/>
      <c r="J31" s="2"/>
      <c r="K31" s="2"/>
      <c r="L31" s="2"/>
      <c r="M31" s="2"/>
      <c r="N31" s="2"/>
      <c r="O31" s="2"/>
      <c r="P31" s="2"/>
      <c r="Q31" s="2"/>
      <c r="R31" s="2"/>
      <c r="S31" s="2"/>
      <c r="T31" s="2">
        <v>267034</v>
      </c>
      <c r="U31" s="2">
        <v>265888</v>
      </c>
      <c r="V31" s="2">
        <v>286947.33672045701</v>
      </c>
      <c r="W31" s="2">
        <v>296568.17178021651</v>
      </c>
      <c r="X31" s="2">
        <v>301998.00474838226</v>
      </c>
      <c r="Y31" s="2">
        <v>313821.57084976515</v>
      </c>
      <c r="Z31" s="2">
        <v>320557.77730676724</v>
      </c>
      <c r="AA31" s="2">
        <v>331757.94732622738</v>
      </c>
    </row>
    <row r="32" spans="1:27" ht="15" customHeight="1" x14ac:dyDescent="0.45">
      <c r="B32" s="44" t="s">
        <v>93</v>
      </c>
      <c r="C32" s="1" t="s">
        <v>106</v>
      </c>
      <c r="D32" s="2"/>
      <c r="E32" s="2"/>
      <c r="F32" s="2"/>
      <c r="G32" s="2"/>
      <c r="H32" s="2"/>
      <c r="I32" s="2"/>
      <c r="J32" s="2"/>
      <c r="K32" s="2"/>
      <c r="L32" s="2"/>
      <c r="M32" s="2"/>
      <c r="N32" s="2"/>
      <c r="O32" s="2"/>
      <c r="P32" s="2"/>
      <c r="Q32" s="2"/>
      <c r="R32" s="2"/>
      <c r="S32" s="2"/>
      <c r="T32" s="2">
        <v>171351</v>
      </c>
      <c r="U32" s="2">
        <v>213628</v>
      </c>
      <c r="V32" s="2">
        <v>185604.57794777778</v>
      </c>
      <c r="W32" s="2">
        <v>178878.82574035964</v>
      </c>
      <c r="X32" s="2">
        <v>200120.26358455996</v>
      </c>
      <c r="Y32" s="2">
        <v>260728.08287401556</v>
      </c>
      <c r="Z32" s="2">
        <v>272642.46240457194</v>
      </c>
      <c r="AA32" s="2">
        <v>291414.30874663359</v>
      </c>
    </row>
    <row r="33" spans="1:27" ht="15" customHeight="1" x14ac:dyDescent="0.45">
      <c r="B33" s="44" t="s">
        <v>94</v>
      </c>
      <c r="C33" s="1" t="s">
        <v>107</v>
      </c>
      <c r="D33" s="2"/>
      <c r="E33" s="2"/>
      <c r="F33" s="2"/>
      <c r="G33" s="2"/>
      <c r="H33" s="2"/>
      <c r="I33" s="2"/>
      <c r="J33" s="2"/>
      <c r="K33" s="2"/>
      <c r="L33" s="2"/>
      <c r="M33" s="2"/>
      <c r="N33" s="2"/>
      <c r="O33" s="2"/>
      <c r="P33" s="2"/>
      <c r="Q33" s="2"/>
      <c r="R33" s="2"/>
      <c r="S33" s="2"/>
      <c r="T33" s="2">
        <v>209823</v>
      </c>
      <c r="U33" s="2">
        <v>222366.99999999997</v>
      </c>
      <c r="V33" s="2">
        <v>226701.75361800459</v>
      </c>
      <c r="W33" s="2">
        <v>237382.11563315004</v>
      </c>
      <c r="X33" s="2">
        <v>245686.97875174764</v>
      </c>
      <c r="Y33" s="2">
        <v>221416.46969685718</v>
      </c>
      <c r="Z33" s="2">
        <v>233941.09586643821</v>
      </c>
      <c r="AA33" s="2">
        <v>249447.67213882849</v>
      </c>
    </row>
    <row r="34" spans="1:27" ht="15" customHeight="1" x14ac:dyDescent="0.45">
      <c r="B34" s="44" t="s">
        <v>95</v>
      </c>
      <c r="C34" s="1" t="s">
        <v>74</v>
      </c>
      <c r="D34" s="2"/>
      <c r="E34" s="2"/>
      <c r="F34" s="2"/>
      <c r="G34" s="2"/>
      <c r="H34" s="2"/>
      <c r="I34" s="2"/>
      <c r="J34" s="2"/>
      <c r="K34" s="2"/>
      <c r="L34" s="2"/>
      <c r="M34" s="2"/>
      <c r="N34" s="2"/>
      <c r="O34" s="2"/>
      <c r="P34" s="2"/>
      <c r="Q34" s="2"/>
      <c r="R34" s="2"/>
      <c r="S34" s="2"/>
      <c r="T34" s="2">
        <v>247882</v>
      </c>
      <c r="U34" s="2">
        <v>258500.84796549933</v>
      </c>
      <c r="V34" s="2">
        <v>265023.74620897317</v>
      </c>
      <c r="W34" s="2">
        <v>274801.36575307074</v>
      </c>
      <c r="X34" s="2">
        <v>291837.07416070474</v>
      </c>
      <c r="Y34" s="2">
        <v>296547.11211234471</v>
      </c>
      <c r="Z34" s="2">
        <v>324047.81634664745</v>
      </c>
      <c r="AA34" s="2">
        <v>349732.35082471604</v>
      </c>
    </row>
    <row r="35" spans="1:27" ht="15" customHeight="1" x14ac:dyDescent="0.45">
      <c r="B35" s="44" t="s">
        <v>96</v>
      </c>
      <c r="C35" s="1" t="s">
        <v>108</v>
      </c>
      <c r="D35" s="2"/>
      <c r="E35" s="2"/>
      <c r="F35" s="2"/>
      <c r="G35" s="2"/>
      <c r="H35" s="2"/>
      <c r="I35" s="2"/>
      <c r="J35" s="2"/>
      <c r="K35" s="2"/>
      <c r="L35" s="2"/>
      <c r="M35" s="2"/>
      <c r="N35" s="2"/>
      <c r="O35" s="2"/>
      <c r="P35" s="2"/>
      <c r="Q35" s="2"/>
      <c r="R35" s="2"/>
      <c r="S35" s="2"/>
      <c r="T35" s="2">
        <v>67335</v>
      </c>
      <c r="U35" s="2">
        <v>77937</v>
      </c>
      <c r="V35" s="2">
        <v>90140.638896687262</v>
      </c>
      <c r="W35" s="2">
        <v>95421.283017749302</v>
      </c>
      <c r="X35" s="2">
        <v>106122.18346366218</v>
      </c>
      <c r="Y35" s="2">
        <v>87867.958860455095</v>
      </c>
      <c r="Z35" s="2">
        <v>118401.83410582371</v>
      </c>
      <c r="AA35" s="2">
        <v>118887.86024815981</v>
      </c>
    </row>
    <row r="36" spans="1:27" ht="15" customHeight="1" x14ac:dyDescent="0.45">
      <c r="B36" s="44" t="s">
        <v>97</v>
      </c>
      <c r="C36" s="1" t="s">
        <v>81</v>
      </c>
      <c r="D36" s="2"/>
      <c r="E36" s="2"/>
      <c r="F36" s="2"/>
      <c r="G36" s="2"/>
      <c r="H36" s="2"/>
      <c r="I36" s="2"/>
      <c r="J36" s="2"/>
      <c r="K36" s="2"/>
      <c r="L36" s="2"/>
      <c r="M36" s="2"/>
      <c r="N36" s="2"/>
      <c r="O36" s="2"/>
      <c r="P36" s="2"/>
      <c r="Q36" s="2"/>
      <c r="R36" s="2"/>
      <c r="S36" s="2"/>
      <c r="T36" s="2">
        <v>25071</v>
      </c>
      <c r="U36" s="2">
        <v>33809</v>
      </c>
      <c r="V36" s="2">
        <v>38156.468198399627</v>
      </c>
      <c r="W36" s="2">
        <v>46989.772807287147</v>
      </c>
      <c r="X36" s="2">
        <v>49948.736211758471</v>
      </c>
      <c r="Y36" s="2">
        <v>43049.671131952367</v>
      </c>
      <c r="Z36" s="2">
        <v>49880.561342970592</v>
      </c>
      <c r="AA36" s="2">
        <v>53972.203518897477</v>
      </c>
    </row>
    <row r="37" spans="1:27" ht="15" customHeight="1" x14ac:dyDescent="0.45">
      <c r="B37" s="44" t="s">
        <v>98</v>
      </c>
      <c r="C37" s="1" t="s">
        <v>109</v>
      </c>
      <c r="D37" s="2"/>
      <c r="E37" s="2"/>
      <c r="F37" s="2"/>
      <c r="G37" s="2"/>
      <c r="H37" s="2"/>
      <c r="I37" s="2"/>
      <c r="J37" s="2"/>
      <c r="K37" s="2"/>
      <c r="L37" s="2"/>
      <c r="M37" s="2"/>
      <c r="N37" s="2"/>
      <c r="O37" s="2"/>
      <c r="P37" s="2"/>
      <c r="Q37" s="2"/>
      <c r="R37" s="2"/>
      <c r="S37" s="2"/>
      <c r="T37" s="2">
        <v>317062</v>
      </c>
      <c r="U37" s="2">
        <v>329920</v>
      </c>
      <c r="V37" s="2">
        <v>337978.51650073525</v>
      </c>
      <c r="W37" s="2">
        <v>343655.74683202885</v>
      </c>
      <c r="X37" s="2">
        <v>345495.67396757571</v>
      </c>
      <c r="Y37" s="2">
        <v>356480.81490463921</v>
      </c>
      <c r="Z37" s="2">
        <v>369317.19351136993</v>
      </c>
      <c r="AA37" s="2">
        <v>370739.45268817851</v>
      </c>
    </row>
    <row r="38" spans="1:27" ht="15" customHeight="1" x14ac:dyDescent="0.45">
      <c r="B38" s="44" t="s">
        <v>99</v>
      </c>
      <c r="C38" s="1" t="s">
        <v>110</v>
      </c>
      <c r="D38" s="2"/>
      <c r="E38" s="2"/>
      <c r="F38" s="2"/>
      <c r="G38" s="2"/>
      <c r="H38" s="2"/>
      <c r="I38" s="2"/>
      <c r="J38" s="2"/>
      <c r="K38" s="2"/>
      <c r="L38" s="2"/>
      <c r="M38" s="2"/>
      <c r="N38" s="2"/>
      <c r="O38" s="2"/>
      <c r="P38" s="2"/>
      <c r="Q38" s="2"/>
      <c r="R38" s="2"/>
      <c r="S38" s="2"/>
      <c r="T38" s="2">
        <v>45134</v>
      </c>
      <c r="U38" s="2">
        <v>41737</v>
      </c>
      <c r="V38" s="2">
        <v>48113.065940563843</v>
      </c>
      <c r="W38" s="2">
        <v>54566.040582221307</v>
      </c>
      <c r="X38" s="2">
        <v>65918.535334759275</v>
      </c>
      <c r="Y38" s="2">
        <v>76864.598597212709</v>
      </c>
      <c r="Z38" s="2">
        <v>91135.319716421262</v>
      </c>
      <c r="AA38" s="2">
        <v>94143.744968331317</v>
      </c>
    </row>
    <row r="39" spans="1:27" ht="15" customHeight="1" x14ac:dyDescent="0.45">
      <c r="B39" s="44" t="s">
        <v>100</v>
      </c>
      <c r="C39" s="1" t="s">
        <v>111</v>
      </c>
      <c r="D39" s="2"/>
      <c r="E39" s="2"/>
      <c r="F39" s="2"/>
      <c r="G39" s="2"/>
      <c r="H39" s="2"/>
      <c r="I39" s="2"/>
      <c r="J39" s="2"/>
      <c r="K39" s="2"/>
      <c r="L39" s="2"/>
      <c r="M39" s="2"/>
      <c r="N39" s="2"/>
      <c r="O39" s="2"/>
      <c r="P39" s="2"/>
      <c r="Q39" s="2"/>
      <c r="R39" s="2"/>
      <c r="S39" s="2"/>
      <c r="T39" s="2">
        <v>80841</v>
      </c>
      <c r="U39" s="2">
        <v>81358</v>
      </c>
      <c r="V39" s="2">
        <v>86500.152629118951</v>
      </c>
      <c r="W39" s="2">
        <v>97829.099659487911</v>
      </c>
      <c r="X39" s="2">
        <v>82219.359022282704</v>
      </c>
      <c r="Y39" s="2">
        <v>84116.892620485844</v>
      </c>
      <c r="Z39" s="2">
        <v>87287.14758704968</v>
      </c>
      <c r="AA39" s="2">
        <v>94642.559308006443</v>
      </c>
    </row>
    <row r="40" spans="1:27" ht="15" customHeight="1" thickBot="1" x14ac:dyDescent="0.5">
      <c r="B40" s="95" t="s">
        <v>112</v>
      </c>
      <c r="C40" s="100" t="s">
        <v>83</v>
      </c>
      <c r="D40" s="101"/>
      <c r="E40" s="101"/>
      <c r="F40" s="101"/>
      <c r="G40" s="101"/>
      <c r="H40" s="101"/>
      <c r="I40" s="101"/>
      <c r="J40" s="101"/>
      <c r="K40" s="101"/>
      <c r="L40" s="101"/>
      <c r="M40" s="101"/>
      <c r="N40" s="101"/>
      <c r="O40" s="101"/>
      <c r="P40" s="101"/>
      <c r="Q40" s="101"/>
      <c r="R40" s="101"/>
      <c r="S40" s="101"/>
      <c r="T40" s="108">
        <v>4735351</v>
      </c>
      <c r="U40" s="108">
        <v>4927155.1889850711</v>
      </c>
      <c r="V40" s="108">
        <v>5107316.3682206767</v>
      </c>
      <c r="W40" s="108">
        <v>5234045.7439053571</v>
      </c>
      <c r="X40" s="108">
        <v>5425631.5048725838</v>
      </c>
      <c r="Y40" s="108">
        <v>5546146.2559552928</v>
      </c>
      <c r="Z40" s="108">
        <v>5736691.4938176339</v>
      </c>
      <c r="AA40" s="108">
        <v>5986867.6802108651</v>
      </c>
    </row>
    <row r="41" spans="1:27" ht="15" customHeight="1" thickTop="1" x14ac:dyDescent="0.45">
      <c r="B41" s="44"/>
      <c r="C41" s="1" t="s">
        <v>243</v>
      </c>
      <c r="D41" s="17"/>
      <c r="E41" s="17"/>
      <c r="F41" s="17"/>
      <c r="G41" s="17"/>
      <c r="H41" s="17"/>
      <c r="I41" s="17"/>
      <c r="J41" s="17"/>
      <c r="K41" s="17"/>
      <c r="L41" s="17"/>
      <c r="M41" s="17"/>
      <c r="N41" s="17"/>
      <c r="O41" s="17"/>
      <c r="P41" s="17"/>
      <c r="Q41" s="17"/>
      <c r="R41" s="17"/>
      <c r="S41" s="17"/>
      <c r="T41" s="17">
        <f t="shared" ref="T41:Y41" si="21">T40-SUM(T27:T39)</f>
        <v>0</v>
      </c>
      <c r="U41" s="17">
        <f t="shared" si="21"/>
        <v>2.9721594201400876</v>
      </c>
      <c r="V41" s="17">
        <f t="shared" si="21"/>
        <v>4061.2808392876759</v>
      </c>
      <c r="W41" s="17">
        <f t="shared" si="21"/>
        <v>6922.6675458075479</v>
      </c>
      <c r="X41" s="17">
        <f t="shared" si="21"/>
        <v>5873.3155859354883</v>
      </c>
      <c r="Y41" s="17">
        <f t="shared" si="21"/>
        <v>4148.89594097808</v>
      </c>
      <c r="Z41" s="17">
        <f t="shared" ref="Z41:AA41" si="22">Z40-SUM(Z27:Z39)</f>
        <v>2605.9296177187935</v>
      </c>
      <c r="AA41" s="17">
        <f t="shared" si="22"/>
        <v>419.47267806809396</v>
      </c>
    </row>
    <row r="42" spans="1:27" ht="15" customHeight="1" x14ac:dyDescent="0.45">
      <c r="C42" s="24"/>
      <c r="D42" s="38"/>
      <c r="E42" s="38"/>
      <c r="F42" s="38"/>
      <c r="G42" s="38"/>
      <c r="H42" s="38"/>
      <c r="I42" s="38"/>
      <c r="J42" s="38"/>
      <c r="K42" s="38"/>
      <c r="L42" s="38"/>
      <c r="M42" s="38"/>
      <c r="N42" s="38"/>
      <c r="O42" s="38"/>
      <c r="P42" s="38"/>
      <c r="Q42" s="38"/>
      <c r="R42" s="38"/>
      <c r="S42" s="38"/>
      <c r="T42" s="38"/>
      <c r="U42" s="38"/>
      <c r="V42" s="38"/>
      <c r="W42" s="38"/>
      <c r="X42" s="38"/>
      <c r="Y42" s="38"/>
      <c r="Z42" s="38"/>
      <c r="AA42" s="38"/>
    </row>
    <row r="44" spans="1:27" ht="15" customHeight="1" x14ac:dyDescent="0.5">
      <c r="B44" s="64"/>
      <c r="C44" s="62" t="s">
        <v>350</v>
      </c>
      <c r="D44" s="62"/>
      <c r="E44" s="64"/>
      <c r="F44" s="64"/>
      <c r="G44" s="64"/>
      <c r="H44" s="64"/>
      <c r="I44" s="64"/>
      <c r="J44" s="64"/>
      <c r="K44" s="64"/>
      <c r="L44" s="64"/>
      <c r="M44" s="64"/>
      <c r="N44" s="64"/>
      <c r="O44" s="64"/>
      <c r="P44" s="64"/>
      <c r="Q44" s="64"/>
      <c r="R44" s="64"/>
      <c r="S44" s="64"/>
      <c r="T44" s="64"/>
      <c r="U44" s="64"/>
      <c r="V44" s="64"/>
      <c r="W44" s="64"/>
      <c r="X44" s="64"/>
      <c r="Y44" s="64"/>
      <c r="Z44" s="64"/>
      <c r="AA44" s="64"/>
    </row>
    <row r="45" spans="1:27" ht="15" customHeight="1" x14ac:dyDescent="0.5">
      <c r="B45" s="64"/>
      <c r="C45" s="62" t="s">
        <v>348</v>
      </c>
      <c r="D45" s="62"/>
      <c r="E45" s="64"/>
      <c r="F45" s="64"/>
      <c r="G45" s="64"/>
      <c r="H45" s="64"/>
      <c r="I45" s="64"/>
      <c r="J45" s="64"/>
      <c r="K45" s="64"/>
      <c r="L45" s="64"/>
      <c r="M45" s="64"/>
      <c r="N45" s="64"/>
      <c r="O45" s="64"/>
      <c r="P45" s="64"/>
      <c r="Q45" s="64"/>
      <c r="R45" s="64"/>
      <c r="S45" s="64"/>
      <c r="T45" s="64"/>
      <c r="U45" s="64"/>
      <c r="V45" s="64"/>
      <c r="W45" s="64"/>
      <c r="X45" s="64"/>
      <c r="Y45" s="64"/>
      <c r="Z45" s="64"/>
      <c r="AA45" s="64"/>
    </row>
    <row r="46" spans="1:27" s="96" customFormat="1" ht="15" customHeight="1" thickBot="1" x14ac:dyDescent="0.5">
      <c r="B46" s="79"/>
      <c r="C46" s="95" t="s">
        <v>323</v>
      </c>
      <c r="D46" s="99">
        <f>D5</f>
        <v>1999</v>
      </c>
      <c r="E46" s="99">
        <f t="shared" ref="E46" si="23">+D46+1</f>
        <v>2000</v>
      </c>
      <c r="F46" s="99">
        <f t="shared" ref="F46" si="24">+E46+1</f>
        <v>2001</v>
      </c>
      <c r="G46" s="99">
        <f t="shared" ref="G46" si="25">+F46+1</f>
        <v>2002</v>
      </c>
      <c r="H46" s="99">
        <f t="shared" ref="H46" si="26">+G46+1</f>
        <v>2003</v>
      </c>
      <c r="I46" s="99">
        <f t="shared" ref="I46" si="27">+H46+1</f>
        <v>2004</v>
      </c>
      <c r="J46" s="99">
        <f t="shared" ref="J46" si="28">+I46+1</f>
        <v>2005</v>
      </c>
      <c r="K46" s="99">
        <f t="shared" ref="K46" si="29">+J46+1</f>
        <v>2006</v>
      </c>
      <c r="L46" s="99">
        <f t="shared" ref="L46" si="30">+K46+1</f>
        <v>2007</v>
      </c>
      <c r="M46" s="99">
        <f t="shared" ref="M46" si="31">+L46+1</f>
        <v>2008</v>
      </c>
      <c r="N46" s="99">
        <f t="shared" ref="N46" si="32">+M46+1</f>
        <v>2009</v>
      </c>
      <c r="O46" s="99">
        <f t="shared" ref="O46" si="33">+N46+1</f>
        <v>2010</v>
      </c>
      <c r="P46" s="99">
        <f t="shared" ref="P46" si="34">+O46+1</f>
        <v>2011</v>
      </c>
      <c r="Q46" s="99">
        <f t="shared" ref="Q46" si="35">+P46+1</f>
        <v>2012</v>
      </c>
      <c r="R46" s="99">
        <f t="shared" ref="R46" si="36">+Q46+1</f>
        <v>2013</v>
      </c>
      <c r="S46" s="99">
        <f t="shared" ref="S46" si="37">+R46+1</f>
        <v>2014</v>
      </c>
      <c r="T46" s="99">
        <f t="shared" ref="T46" si="38">+S46+1</f>
        <v>2015</v>
      </c>
      <c r="U46" s="99">
        <f t="shared" ref="U46" si="39">+T46+1</f>
        <v>2016</v>
      </c>
      <c r="V46" s="99">
        <f t="shared" ref="V46:AA46" si="40">+U46+1</f>
        <v>2017</v>
      </c>
      <c r="W46" s="99">
        <f t="shared" si="40"/>
        <v>2018</v>
      </c>
      <c r="X46" s="99">
        <f t="shared" si="40"/>
        <v>2019</v>
      </c>
      <c r="Y46" s="99">
        <f t="shared" si="40"/>
        <v>2020</v>
      </c>
      <c r="Z46" s="99">
        <f t="shared" si="40"/>
        <v>2021</v>
      </c>
      <c r="AA46" s="99">
        <f t="shared" si="40"/>
        <v>2022</v>
      </c>
    </row>
    <row r="47" spans="1:27" ht="15" customHeight="1" thickTop="1" x14ac:dyDescent="0.5">
      <c r="A47" s="68"/>
      <c r="B47" s="96" t="s">
        <v>0</v>
      </c>
      <c r="C47" s="96" t="s">
        <v>1</v>
      </c>
      <c r="D47" s="67"/>
      <c r="E47" s="64"/>
      <c r="F47" s="64"/>
      <c r="G47" s="64"/>
      <c r="H47" s="64"/>
      <c r="I47" s="64"/>
      <c r="J47" s="64"/>
      <c r="K47" s="64"/>
      <c r="L47" s="64"/>
      <c r="M47" s="64"/>
      <c r="N47" s="64"/>
      <c r="O47" s="64"/>
      <c r="P47" s="64"/>
      <c r="Q47" s="64"/>
      <c r="R47" s="64"/>
      <c r="S47" s="64"/>
      <c r="T47" s="64"/>
      <c r="U47" s="64"/>
      <c r="V47" s="64"/>
      <c r="W47" s="64"/>
      <c r="X47" s="64"/>
      <c r="Y47" s="64"/>
      <c r="Z47" s="64"/>
      <c r="AA47" s="64"/>
    </row>
    <row r="48" spans="1:27" ht="15" customHeight="1" x14ac:dyDescent="0.45">
      <c r="B48" s="44" t="s">
        <v>88</v>
      </c>
      <c r="C48" s="1" t="s">
        <v>101</v>
      </c>
      <c r="D48" s="3"/>
      <c r="E48" s="3"/>
      <c r="F48" s="3"/>
      <c r="G48" s="3"/>
      <c r="H48" s="3"/>
      <c r="I48" s="3"/>
      <c r="J48" s="3"/>
      <c r="K48" s="3"/>
      <c r="L48" s="3"/>
      <c r="M48" s="3"/>
      <c r="N48" s="3"/>
      <c r="O48" s="3"/>
      <c r="P48" s="3"/>
      <c r="Q48" s="3"/>
      <c r="R48" s="3"/>
      <c r="S48" s="3"/>
      <c r="T48" s="3"/>
      <c r="U48" s="3">
        <f t="shared" ref="U48:AA61" si="41">IFERROR((U27/T27-1)*100,"")</f>
        <v>3.1361549655974486</v>
      </c>
      <c r="V48" s="3">
        <f t="shared" si="41"/>
        <v>3.9183844385891176</v>
      </c>
      <c r="W48" s="3">
        <f t="shared" si="41"/>
        <v>2.4706328402308797</v>
      </c>
      <c r="X48" s="3">
        <f t="shared" si="41"/>
        <v>3.311495848822088</v>
      </c>
      <c r="Y48" s="3">
        <f t="shared" si="41"/>
        <v>2.8931296088392067</v>
      </c>
      <c r="Z48" s="3">
        <f t="shared" si="41"/>
        <v>1.0858307332906936</v>
      </c>
      <c r="AA48" s="3">
        <f t="shared" si="41"/>
        <v>4.8240555459942103</v>
      </c>
    </row>
    <row r="49" spans="2:27" ht="15" customHeight="1" x14ac:dyDescent="0.45">
      <c r="B49" s="44" t="s">
        <v>89</v>
      </c>
      <c r="C49" s="1" t="s">
        <v>102</v>
      </c>
      <c r="D49" s="3"/>
      <c r="E49" s="3"/>
      <c r="F49" s="3"/>
      <c r="G49" s="3"/>
      <c r="H49" s="3"/>
      <c r="I49" s="3"/>
      <c r="J49" s="3"/>
      <c r="K49" s="3"/>
      <c r="L49" s="3"/>
      <c r="M49" s="3"/>
      <c r="N49" s="3"/>
      <c r="O49" s="3"/>
      <c r="P49" s="3"/>
      <c r="Q49" s="3"/>
      <c r="R49" s="3"/>
      <c r="S49" s="3"/>
      <c r="T49" s="3"/>
      <c r="U49" s="3">
        <f t="shared" si="41"/>
        <v>2.6196208135459198</v>
      </c>
      <c r="V49" s="3">
        <f t="shared" si="41"/>
        <v>3.75101929872248</v>
      </c>
      <c r="W49" s="3">
        <f t="shared" si="41"/>
        <v>-18.85247622446623</v>
      </c>
      <c r="X49" s="3">
        <f t="shared" si="41"/>
        <v>3.0877305354618967</v>
      </c>
      <c r="Y49" s="3">
        <f t="shared" si="41"/>
        <v>-3.8812911798903671</v>
      </c>
      <c r="Z49" s="3">
        <f t="shared" si="41"/>
        <v>4.4427966367966532</v>
      </c>
      <c r="AA49" s="3">
        <f t="shared" si="41"/>
        <v>-0.20638005945574633</v>
      </c>
    </row>
    <row r="50" spans="2:27" ht="15" customHeight="1" x14ac:dyDescent="0.45">
      <c r="B50" s="44" t="s">
        <v>90</v>
      </c>
      <c r="C50" s="1" t="s">
        <v>103</v>
      </c>
      <c r="D50" s="3"/>
      <c r="E50" s="3"/>
      <c r="F50" s="3"/>
      <c r="G50" s="3"/>
      <c r="H50" s="3"/>
      <c r="I50" s="3"/>
      <c r="J50" s="3"/>
      <c r="K50" s="3"/>
      <c r="L50" s="3"/>
      <c r="M50" s="3"/>
      <c r="N50" s="3"/>
      <c r="O50" s="3"/>
      <c r="P50" s="3"/>
      <c r="Q50" s="3"/>
      <c r="R50" s="3"/>
      <c r="S50" s="3"/>
      <c r="T50" s="3"/>
      <c r="U50" s="3">
        <f t="shared" si="41"/>
        <v>0.70914589633954694</v>
      </c>
      <c r="V50" s="3">
        <f t="shared" si="41"/>
        <v>10.355244399455188</v>
      </c>
      <c r="W50" s="3">
        <f t="shared" si="41"/>
        <v>1.0007788161993769</v>
      </c>
      <c r="X50" s="3">
        <f t="shared" si="41"/>
        <v>1.1723352543592913</v>
      </c>
      <c r="Y50" s="3">
        <f t="shared" si="41"/>
        <v>3.6709854731056035</v>
      </c>
      <c r="Z50" s="3">
        <f t="shared" si="41"/>
        <v>3.0880761419062264</v>
      </c>
      <c r="AA50" s="3">
        <f t="shared" si="41"/>
        <v>5.565518431853933</v>
      </c>
    </row>
    <row r="51" spans="2:27" ht="15" customHeight="1" x14ac:dyDescent="0.45">
      <c r="B51" s="44" t="s">
        <v>91</v>
      </c>
      <c r="C51" s="1" t="s">
        <v>104</v>
      </c>
      <c r="D51" s="3"/>
      <c r="E51" s="3"/>
      <c r="F51" s="3"/>
      <c r="G51" s="3"/>
      <c r="H51" s="3"/>
      <c r="I51" s="3"/>
      <c r="J51" s="3"/>
      <c r="K51" s="3"/>
      <c r="L51" s="3"/>
      <c r="M51" s="3"/>
      <c r="N51" s="3"/>
      <c r="O51" s="3"/>
      <c r="P51" s="3"/>
      <c r="Q51" s="3"/>
      <c r="R51" s="3"/>
      <c r="S51" s="3"/>
      <c r="T51" s="3"/>
      <c r="U51" s="3">
        <f t="shared" si="41"/>
        <v>3.0970594796026818</v>
      </c>
      <c r="V51" s="3">
        <f t="shared" si="41"/>
        <v>2.7993593918106185</v>
      </c>
      <c r="W51" s="3">
        <f t="shared" si="41"/>
        <v>3.6503696870413327</v>
      </c>
      <c r="X51" s="3">
        <f t="shared" si="41"/>
        <v>5.0756780102475973</v>
      </c>
      <c r="Y51" s="3">
        <f t="shared" si="41"/>
        <v>-0.58491923700045856</v>
      </c>
      <c r="Z51" s="3">
        <f t="shared" si="41"/>
        <v>2.9469744337918602</v>
      </c>
      <c r="AA51" s="3">
        <f t="shared" si="41"/>
        <v>2.9139974400791413</v>
      </c>
    </row>
    <row r="52" spans="2:27" ht="15" customHeight="1" x14ac:dyDescent="0.45">
      <c r="B52" s="44" t="s">
        <v>92</v>
      </c>
      <c r="C52" s="1" t="s">
        <v>105</v>
      </c>
      <c r="D52" s="3"/>
      <c r="E52" s="3"/>
      <c r="F52" s="3"/>
      <c r="G52" s="3"/>
      <c r="H52" s="3"/>
      <c r="I52" s="3"/>
      <c r="J52" s="3"/>
      <c r="K52" s="3"/>
      <c r="L52" s="3"/>
      <c r="M52" s="3"/>
      <c r="N52" s="3"/>
      <c r="O52" s="3"/>
      <c r="P52" s="3"/>
      <c r="Q52" s="3"/>
      <c r="R52" s="3"/>
      <c r="S52" s="3"/>
      <c r="T52" s="3"/>
      <c r="U52" s="3">
        <f t="shared" si="41"/>
        <v>-0.4291588337065666</v>
      </c>
      <c r="V52" s="3">
        <f t="shared" si="41"/>
        <v>7.9203787761978672</v>
      </c>
      <c r="W52" s="3">
        <f t="shared" si="41"/>
        <v>3.3528225665785172</v>
      </c>
      <c r="X52" s="3">
        <f t="shared" si="41"/>
        <v>1.8308886403999303</v>
      </c>
      <c r="Y52" s="3">
        <f t="shared" si="41"/>
        <v>3.9151139793900391</v>
      </c>
      <c r="Z52" s="3">
        <f t="shared" si="41"/>
        <v>2.1465084247592747</v>
      </c>
      <c r="AA52" s="3">
        <f t="shared" si="41"/>
        <v>3.4939629646676185</v>
      </c>
    </row>
    <row r="53" spans="2:27" ht="15" customHeight="1" x14ac:dyDescent="0.45">
      <c r="B53" s="44" t="s">
        <v>93</v>
      </c>
      <c r="C53" s="1" t="s">
        <v>106</v>
      </c>
      <c r="D53" s="3"/>
      <c r="E53" s="3"/>
      <c r="F53" s="3"/>
      <c r="G53" s="3"/>
      <c r="H53" s="3"/>
      <c r="I53" s="3"/>
      <c r="J53" s="3"/>
      <c r="K53" s="3"/>
      <c r="L53" s="3"/>
      <c r="M53" s="3"/>
      <c r="N53" s="3"/>
      <c r="O53" s="3"/>
      <c r="P53" s="3"/>
      <c r="Q53" s="3"/>
      <c r="R53" s="3"/>
      <c r="S53" s="3"/>
      <c r="T53" s="3"/>
      <c r="U53" s="3">
        <f t="shared" si="41"/>
        <v>24.67274775169097</v>
      </c>
      <c r="V53" s="3">
        <f t="shared" si="41"/>
        <v>-13.117860042795048</v>
      </c>
      <c r="W53" s="3">
        <f t="shared" si="41"/>
        <v>-3.6236995238934866</v>
      </c>
      <c r="X53" s="3">
        <f t="shared" si="41"/>
        <v>11.874763687811773</v>
      </c>
      <c r="Y53" s="3">
        <f t="shared" si="41"/>
        <v>30.285698311528563</v>
      </c>
      <c r="Z53" s="3">
        <f t="shared" si="41"/>
        <v>4.5696571689645804</v>
      </c>
      <c r="AA53" s="3">
        <f t="shared" si="41"/>
        <v>6.885151409103063</v>
      </c>
    </row>
    <row r="54" spans="2:27" ht="15" customHeight="1" x14ac:dyDescent="0.45">
      <c r="B54" s="44" t="s">
        <v>94</v>
      </c>
      <c r="C54" s="1" t="s">
        <v>107</v>
      </c>
      <c r="D54" s="3"/>
      <c r="E54" s="3"/>
      <c r="F54" s="3"/>
      <c r="G54" s="3"/>
      <c r="H54" s="3"/>
      <c r="I54" s="3"/>
      <c r="J54" s="3"/>
      <c r="K54" s="3"/>
      <c r="L54" s="3"/>
      <c r="M54" s="3"/>
      <c r="N54" s="3"/>
      <c r="O54" s="3"/>
      <c r="P54" s="3"/>
      <c r="Q54" s="3"/>
      <c r="R54" s="3"/>
      <c r="S54" s="3"/>
      <c r="T54" s="3"/>
      <c r="U54" s="3">
        <f t="shared" si="41"/>
        <v>5.9783722470844403</v>
      </c>
      <c r="V54" s="3">
        <f t="shared" si="41"/>
        <v>1.949369114124222</v>
      </c>
      <c r="W54" s="3">
        <f t="shared" si="41"/>
        <v>4.7111951472338376</v>
      </c>
      <c r="X54" s="3">
        <f t="shared" si="41"/>
        <v>3.4985209801701833</v>
      </c>
      <c r="Y54" s="3">
        <f t="shared" si="41"/>
        <v>-9.8786305966236725</v>
      </c>
      <c r="Z54" s="3">
        <f t="shared" si="41"/>
        <v>5.6565919358792849</v>
      </c>
      <c r="AA54" s="3">
        <f t="shared" si="41"/>
        <v>6.6284105470905796</v>
      </c>
    </row>
    <row r="55" spans="2:27" ht="15" customHeight="1" x14ac:dyDescent="0.45">
      <c r="B55" s="44" t="s">
        <v>95</v>
      </c>
      <c r="C55" s="1" t="s">
        <v>74</v>
      </c>
      <c r="D55" s="3"/>
      <c r="E55" s="3"/>
      <c r="F55" s="3"/>
      <c r="G55" s="3"/>
      <c r="H55" s="3"/>
      <c r="I55" s="3"/>
      <c r="J55" s="3"/>
      <c r="K55" s="3"/>
      <c r="L55" s="3"/>
      <c r="M55" s="3"/>
      <c r="N55" s="3"/>
      <c r="O55" s="3"/>
      <c r="P55" s="3"/>
      <c r="Q55" s="3"/>
      <c r="R55" s="3"/>
      <c r="S55" s="3"/>
      <c r="T55" s="3"/>
      <c r="U55" s="3">
        <f t="shared" si="41"/>
        <v>4.283831809288019</v>
      </c>
      <c r="V55" s="3">
        <f t="shared" si="41"/>
        <v>2.5233566136481089</v>
      </c>
      <c r="W55" s="3">
        <f t="shared" si="41"/>
        <v>3.6893371571269817</v>
      </c>
      <c r="X55" s="3">
        <f t="shared" si="41"/>
        <v>6.1992808372509423</v>
      </c>
      <c r="Y55" s="3">
        <f t="shared" si="41"/>
        <v>1.6139272109911174</v>
      </c>
      <c r="Z55" s="3">
        <f t="shared" si="41"/>
        <v>9.2736375135847879</v>
      </c>
      <c r="AA55" s="3">
        <f t="shared" si="41"/>
        <v>7.9261557036979902</v>
      </c>
    </row>
    <row r="56" spans="2:27" ht="15" customHeight="1" x14ac:dyDescent="0.45">
      <c r="B56" s="44" t="s">
        <v>96</v>
      </c>
      <c r="C56" s="1" t="s">
        <v>108</v>
      </c>
      <c r="D56" s="3"/>
      <c r="E56" s="3"/>
      <c r="F56" s="3"/>
      <c r="G56" s="3"/>
      <c r="H56" s="3"/>
      <c r="I56" s="3"/>
      <c r="J56" s="3"/>
      <c r="K56" s="3"/>
      <c r="L56" s="3"/>
      <c r="M56" s="3"/>
      <c r="N56" s="3"/>
      <c r="O56" s="3"/>
      <c r="P56" s="3"/>
      <c r="Q56" s="3"/>
      <c r="R56" s="3"/>
      <c r="S56" s="3"/>
      <c r="T56" s="3"/>
      <c r="U56" s="3">
        <f t="shared" si="41"/>
        <v>15.745154822900421</v>
      </c>
      <c r="V56" s="3">
        <f t="shared" si="41"/>
        <v>15.658338012352612</v>
      </c>
      <c r="W56" s="3">
        <f t="shared" si="41"/>
        <v>5.8582279709758156</v>
      </c>
      <c r="X56" s="3">
        <f t="shared" si="41"/>
        <v>11.214374935539695</v>
      </c>
      <c r="Y56" s="3">
        <f t="shared" si="41"/>
        <v>-17.201139297569767</v>
      </c>
      <c r="Z56" s="3">
        <f t="shared" si="41"/>
        <v>34.749726340929456</v>
      </c>
      <c r="AA56" s="3">
        <f t="shared" si="41"/>
        <v>0.41048869386743903</v>
      </c>
    </row>
    <row r="57" spans="2:27" ht="15" customHeight="1" x14ac:dyDescent="0.45">
      <c r="B57" s="44" t="s">
        <v>97</v>
      </c>
      <c r="C57" s="1" t="s">
        <v>81</v>
      </c>
      <c r="D57" s="3"/>
      <c r="E57" s="3"/>
      <c r="F57" s="3"/>
      <c r="G57" s="3"/>
      <c r="H57" s="3"/>
      <c r="I57" s="3"/>
      <c r="J57" s="3"/>
      <c r="K57" s="3"/>
      <c r="L57" s="3"/>
      <c r="M57" s="3"/>
      <c r="N57" s="3"/>
      <c r="O57" s="3"/>
      <c r="P57" s="3"/>
      <c r="Q57" s="3"/>
      <c r="R57" s="3"/>
      <c r="S57" s="3"/>
      <c r="T57" s="3"/>
      <c r="U57" s="3">
        <f t="shared" si="41"/>
        <v>34.853017430497381</v>
      </c>
      <c r="V57" s="3">
        <f t="shared" si="41"/>
        <v>12.858907978347855</v>
      </c>
      <c r="W57" s="3">
        <f t="shared" si="41"/>
        <v>23.150215483669978</v>
      </c>
      <c r="X57" s="3">
        <f t="shared" si="41"/>
        <v>6.2970370523103503</v>
      </c>
      <c r="Y57" s="3">
        <f t="shared" si="41"/>
        <v>-13.812291567413048</v>
      </c>
      <c r="Z57" s="3">
        <f t="shared" si="41"/>
        <v>15.867462007040034</v>
      </c>
      <c r="AA57" s="3">
        <f t="shared" si="41"/>
        <v>8.2028791692888561</v>
      </c>
    </row>
    <row r="58" spans="2:27" ht="15" customHeight="1" x14ac:dyDescent="0.45">
      <c r="B58" s="44" t="s">
        <v>98</v>
      </c>
      <c r="C58" s="1" t="s">
        <v>109</v>
      </c>
      <c r="D58" s="3"/>
      <c r="E58" s="3"/>
      <c r="F58" s="3"/>
      <c r="G58" s="3"/>
      <c r="H58" s="3"/>
      <c r="I58" s="3"/>
      <c r="J58" s="3"/>
      <c r="K58" s="3"/>
      <c r="L58" s="3"/>
      <c r="M58" s="3"/>
      <c r="N58" s="3"/>
      <c r="O58" s="3"/>
      <c r="P58" s="3"/>
      <c r="Q58" s="3"/>
      <c r="R58" s="3"/>
      <c r="S58" s="3"/>
      <c r="T58" s="3"/>
      <c r="U58" s="3">
        <f t="shared" si="41"/>
        <v>4.0553582580063141</v>
      </c>
      <c r="V58" s="3">
        <f t="shared" si="41"/>
        <v>2.4425668346069518</v>
      </c>
      <c r="W58" s="3">
        <f t="shared" si="41"/>
        <v>1.6797607108501644</v>
      </c>
      <c r="X58" s="3">
        <f t="shared" si="41"/>
        <v>0.53539833176314833</v>
      </c>
      <c r="Y58" s="3">
        <f t="shared" si="41"/>
        <v>3.1795306757138819</v>
      </c>
      <c r="Z58" s="3">
        <f t="shared" si="41"/>
        <v>3.6008609916818424</v>
      </c>
      <c r="AA58" s="3">
        <f t="shared" si="41"/>
        <v>0.38510505381190718</v>
      </c>
    </row>
    <row r="59" spans="2:27" ht="15" customHeight="1" x14ac:dyDescent="0.45">
      <c r="B59" s="44" t="s">
        <v>99</v>
      </c>
      <c r="C59" s="1" t="s">
        <v>110</v>
      </c>
      <c r="D59" s="3"/>
      <c r="E59" s="3"/>
      <c r="F59" s="3"/>
      <c r="G59" s="3"/>
      <c r="H59" s="3"/>
      <c r="I59" s="3"/>
      <c r="J59" s="3"/>
      <c r="K59" s="3"/>
      <c r="L59" s="3"/>
      <c r="M59" s="3"/>
      <c r="N59" s="3"/>
      <c r="O59" s="3"/>
      <c r="P59" s="3"/>
      <c r="Q59" s="3"/>
      <c r="R59" s="3"/>
      <c r="S59" s="3"/>
      <c r="T59" s="3"/>
      <c r="U59" s="3">
        <f t="shared" si="41"/>
        <v>-7.5264767137856126</v>
      </c>
      <c r="V59" s="3">
        <f t="shared" si="41"/>
        <v>15.276771067790795</v>
      </c>
      <c r="W59" s="3">
        <f t="shared" si="41"/>
        <v>13.412104415937876</v>
      </c>
      <c r="X59" s="3">
        <f t="shared" si="41"/>
        <v>20.805054996489591</v>
      </c>
      <c r="Y59" s="3">
        <f t="shared" si="41"/>
        <v>16.605440650137602</v>
      </c>
      <c r="Z59" s="3">
        <f t="shared" si="41"/>
        <v>18.566051706052946</v>
      </c>
      <c r="AA59" s="3">
        <f t="shared" si="41"/>
        <v>3.3010530508601255</v>
      </c>
    </row>
    <row r="60" spans="2:27" ht="15" customHeight="1" x14ac:dyDescent="0.45">
      <c r="B60" s="44" t="s">
        <v>100</v>
      </c>
      <c r="C60" s="1" t="s">
        <v>111</v>
      </c>
      <c r="D60" s="3"/>
      <c r="E60" s="3"/>
      <c r="F60" s="3"/>
      <c r="G60" s="3"/>
      <c r="H60" s="3"/>
      <c r="I60" s="3"/>
      <c r="J60" s="3"/>
      <c r="K60" s="3"/>
      <c r="L60" s="3"/>
      <c r="M60" s="3"/>
      <c r="N60" s="3"/>
      <c r="O60" s="3"/>
      <c r="P60" s="3"/>
      <c r="Q60" s="3"/>
      <c r="R60" s="3"/>
      <c r="S60" s="3"/>
      <c r="T60" s="3"/>
      <c r="U60" s="3">
        <f t="shared" si="41"/>
        <v>0.63952697269948899</v>
      </c>
      <c r="V60" s="3">
        <f t="shared" si="41"/>
        <v>6.3204019630754837</v>
      </c>
      <c r="W60" s="3">
        <f t="shared" si="41"/>
        <v>13.097025480340307</v>
      </c>
      <c r="X60" s="3">
        <f t="shared" si="41"/>
        <v>-15.956132369139409</v>
      </c>
      <c r="Y60" s="3">
        <f t="shared" si="41"/>
        <v>2.3078914999676403</v>
      </c>
      <c r="Z60" s="3">
        <f t="shared" si="41"/>
        <v>3.7688683780405796</v>
      </c>
      <c r="AA60" s="3">
        <f t="shared" si="41"/>
        <v>8.4266835660099524</v>
      </c>
    </row>
    <row r="61" spans="2:27" ht="15" customHeight="1" thickBot="1" x14ac:dyDescent="0.5">
      <c r="B61" s="95" t="s">
        <v>112</v>
      </c>
      <c r="C61" s="100" t="s">
        <v>83</v>
      </c>
      <c r="D61" s="101"/>
      <c r="E61" s="101"/>
      <c r="F61" s="101"/>
      <c r="G61" s="101"/>
      <c r="H61" s="101"/>
      <c r="I61" s="101"/>
      <c r="J61" s="101"/>
      <c r="K61" s="101"/>
      <c r="L61" s="101"/>
      <c r="M61" s="101"/>
      <c r="N61" s="101"/>
      <c r="O61" s="101"/>
      <c r="P61" s="101"/>
      <c r="Q61" s="101"/>
      <c r="R61" s="101"/>
      <c r="S61" s="101"/>
      <c r="T61" s="108"/>
      <c r="U61" s="108">
        <f t="shared" si="41"/>
        <v>4.050474589635944</v>
      </c>
      <c r="V61" s="108">
        <f t="shared" si="41"/>
        <v>3.6564949210117437</v>
      </c>
      <c r="W61" s="108">
        <f t="shared" si="41"/>
        <v>2.4813300478746525</v>
      </c>
      <c r="X61" s="108">
        <f t="shared" si="41"/>
        <v>3.6603761285486147</v>
      </c>
      <c r="Y61" s="108">
        <f t="shared" si="41"/>
        <v>2.2212115027435697</v>
      </c>
      <c r="Z61" s="108">
        <f t="shared" si="41"/>
        <v>3.4356331237701987</v>
      </c>
      <c r="AA61" s="108">
        <f t="shared" si="41"/>
        <v>4.3609837946287255</v>
      </c>
    </row>
    <row r="62" spans="2:27" ht="15" customHeight="1" thickTop="1" x14ac:dyDescent="0.45"/>
    <row r="64" spans="2:27" ht="15" customHeight="1" x14ac:dyDescent="0.5">
      <c r="B64" s="64"/>
      <c r="C64" s="62" t="s">
        <v>351</v>
      </c>
      <c r="D64" s="62"/>
      <c r="E64" s="64"/>
      <c r="F64" s="64"/>
      <c r="G64" s="64"/>
      <c r="H64" s="64"/>
      <c r="I64" s="64"/>
      <c r="J64" s="64"/>
      <c r="K64" s="64"/>
      <c r="L64" s="64"/>
      <c r="M64" s="64"/>
      <c r="N64" s="64"/>
      <c r="O64" s="64"/>
      <c r="P64" s="64"/>
      <c r="Q64" s="64"/>
      <c r="R64" s="64"/>
      <c r="S64" s="64"/>
      <c r="T64" s="64"/>
      <c r="U64" s="64"/>
      <c r="V64" s="64"/>
      <c r="W64" s="64"/>
      <c r="X64" s="64"/>
      <c r="Y64" s="64"/>
      <c r="Z64" s="64"/>
      <c r="AA64" s="64"/>
    </row>
    <row r="65" spans="1:27" ht="15" customHeight="1" x14ac:dyDescent="0.5">
      <c r="B65" s="64"/>
      <c r="C65" s="62" t="s">
        <v>348</v>
      </c>
      <c r="D65" s="62"/>
      <c r="E65" s="64"/>
      <c r="F65" s="64"/>
      <c r="G65" s="64"/>
      <c r="H65" s="64"/>
      <c r="I65" s="64"/>
      <c r="J65" s="64"/>
      <c r="K65" s="64"/>
      <c r="L65" s="64"/>
      <c r="M65" s="64"/>
      <c r="N65" s="64"/>
      <c r="O65" s="64"/>
      <c r="P65" s="64"/>
      <c r="Q65" s="64"/>
      <c r="R65" s="64"/>
      <c r="S65" s="64"/>
      <c r="T65" s="64"/>
      <c r="U65" s="64"/>
      <c r="V65" s="64"/>
      <c r="W65" s="64"/>
      <c r="X65" s="64"/>
      <c r="Y65" s="64"/>
      <c r="Z65" s="64"/>
      <c r="AA65" s="64"/>
    </row>
    <row r="66" spans="1:27" s="96" customFormat="1" ht="15" customHeight="1" thickBot="1" x14ac:dyDescent="0.5">
      <c r="B66" s="79"/>
      <c r="C66" s="95" t="s">
        <v>446</v>
      </c>
      <c r="D66" s="99">
        <f>D5</f>
        <v>1999</v>
      </c>
      <c r="E66" s="99">
        <f t="shared" ref="E66" si="42">+D66+1</f>
        <v>2000</v>
      </c>
      <c r="F66" s="99">
        <f t="shared" ref="F66" si="43">+E66+1</f>
        <v>2001</v>
      </c>
      <c r="G66" s="99">
        <f t="shared" ref="G66" si="44">+F66+1</f>
        <v>2002</v>
      </c>
      <c r="H66" s="99">
        <f t="shared" ref="H66" si="45">+G66+1</f>
        <v>2003</v>
      </c>
      <c r="I66" s="99">
        <f t="shared" ref="I66" si="46">+H66+1</f>
        <v>2004</v>
      </c>
      <c r="J66" s="99">
        <f t="shared" ref="J66" si="47">+I66+1</f>
        <v>2005</v>
      </c>
      <c r="K66" s="99">
        <f t="shared" ref="K66" si="48">+J66+1</f>
        <v>2006</v>
      </c>
      <c r="L66" s="99">
        <f t="shared" ref="L66" si="49">+K66+1</f>
        <v>2007</v>
      </c>
      <c r="M66" s="99">
        <f t="shared" ref="M66" si="50">+L66+1</f>
        <v>2008</v>
      </c>
      <c r="N66" s="99">
        <f t="shared" ref="N66" si="51">+M66+1</f>
        <v>2009</v>
      </c>
      <c r="O66" s="99">
        <f t="shared" ref="O66" si="52">+N66+1</f>
        <v>2010</v>
      </c>
      <c r="P66" s="99">
        <f t="shared" ref="P66" si="53">+O66+1</f>
        <v>2011</v>
      </c>
      <c r="Q66" s="99">
        <f t="shared" ref="Q66" si="54">+P66+1</f>
        <v>2012</v>
      </c>
      <c r="R66" s="99">
        <f t="shared" ref="R66" si="55">+Q66+1</f>
        <v>2013</v>
      </c>
      <c r="S66" s="99">
        <f t="shared" ref="S66" si="56">+R66+1</f>
        <v>2014</v>
      </c>
      <c r="T66" s="99">
        <f t="shared" ref="T66" si="57">+S66+1</f>
        <v>2015</v>
      </c>
      <c r="U66" s="99">
        <f t="shared" ref="U66" si="58">+T66+1</f>
        <v>2016</v>
      </c>
      <c r="V66" s="99">
        <f t="shared" ref="V66:AA66" si="59">+U66+1</f>
        <v>2017</v>
      </c>
      <c r="W66" s="99">
        <f t="shared" si="59"/>
        <v>2018</v>
      </c>
      <c r="X66" s="99">
        <f t="shared" si="59"/>
        <v>2019</v>
      </c>
      <c r="Y66" s="99">
        <f t="shared" si="59"/>
        <v>2020</v>
      </c>
      <c r="Z66" s="99">
        <f t="shared" si="59"/>
        <v>2021</v>
      </c>
      <c r="AA66" s="99">
        <f t="shared" si="59"/>
        <v>2022</v>
      </c>
    </row>
    <row r="67" spans="1:27" ht="15" customHeight="1" thickTop="1" x14ac:dyDescent="0.5">
      <c r="A67" s="68"/>
      <c r="B67" s="96" t="s">
        <v>0</v>
      </c>
      <c r="C67" s="96" t="s">
        <v>1</v>
      </c>
      <c r="D67" s="67"/>
      <c r="E67" s="64"/>
      <c r="F67" s="64"/>
      <c r="G67" s="64"/>
      <c r="H67" s="64"/>
      <c r="I67" s="64"/>
      <c r="J67" s="64"/>
      <c r="K67" s="64"/>
      <c r="L67" s="64"/>
      <c r="M67" s="64"/>
      <c r="N67" s="64"/>
      <c r="O67" s="64"/>
      <c r="P67" s="64"/>
      <c r="Q67" s="64"/>
      <c r="R67" s="64"/>
      <c r="S67" s="64"/>
      <c r="T67" s="64"/>
      <c r="U67" s="64"/>
      <c r="V67" s="64"/>
      <c r="W67" s="64"/>
      <c r="X67" s="64"/>
      <c r="Y67" s="64"/>
      <c r="Z67" s="64"/>
      <c r="AA67" s="64"/>
    </row>
    <row r="68" spans="1:27" ht="15" customHeight="1" x14ac:dyDescent="0.45">
      <c r="B68" s="44" t="s">
        <v>88</v>
      </c>
      <c r="C68" s="1" t="s">
        <v>101</v>
      </c>
      <c r="D68" s="3"/>
      <c r="E68" s="3"/>
      <c r="F68" s="3"/>
      <c r="G68" s="3"/>
      <c r="H68" s="3"/>
      <c r="I68" s="3"/>
      <c r="J68" s="3"/>
      <c r="K68" s="3"/>
      <c r="L68" s="3"/>
      <c r="M68" s="3"/>
      <c r="N68" s="3"/>
      <c r="O68" s="3"/>
      <c r="P68" s="3"/>
      <c r="Q68" s="3"/>
      <c r="R68" s="3"/>
      <c r="S68" s="3"/>
      <c r="T68" s="3">
        <f t="shared" ref="T68:Y81" si="60">IFERROR(T7/T27*100,"")</f>
        <v>100</v>
      </c>
      <c r="U68" s="3">
        <f t="shared" si="60"/>
        <v>100.8290370137744</v>
      </c>
      <c r="V68" s="3">
        <f t="shared" si="60"/>
        <v>102.73397261984245</v>
      </c>
      <c r="W68" s="3">
        <f t="shared" si="60"/>
        <v>104.93352718205875</v>
      </c>
      <c r="X68" s="3">
        <f t="shared" si="60"/>
        <v>100.78988834555638</v>
      </c>
      <c r="Y68" s="3">
        <f t="shared" si="60"/>
        <v>107.74260128162693</v>
      </c>
      <c r="Z68" s="3">
        <f t="shared" ref="Z68:AA68" si="61">IFERROR(Z7/Z27*100,"")</f>
        <v>118.71798186737188</v>
      </c>
      <c r="AA68" s="3">
        <f t="shared" si="61"/>
        <v>136.78704088113619</v>
      </c>
    </row>
    <row r="69" spans="1:27" ht="15" customHeight="1" x14ac:dyDescent="0.45">
      <c r="B69" s="44" t="s">
        <v>89</v>
      </c>
      <c r="C69" s="1" t="s">
        <v>102</v>
      </c>
      <c r="D69" s="3"/>
      <c r="E69" s="3"/>
      <c r="F69" s="3"/>
      <c r="G69" s="3"/>
      <c r="H69" s="3"/>
      <c r="I69" s="3"/>
      <c r="J69" s="3"/>
      <c r="K69" s="3"/>
      <c r="L69" s="3"/>
      <c r="M69" s="3"/>
      <c r="N69" s="3"/>
      <c r="O69" s="3"/>
      <c r="P69" s="3"/>
      <c r="Q69" s="3"/>
      <c r="R69" s="3"/>
      <c r="S69" s="3"/>
      <c r="T69" s="3">
        <f t="shared" si="60"/>
        <v>100</v>
      </c>
      <c r="U69" s="3">
        <f t="shared" si="60"/>
        <v>102.31030868291013</v>
      </c>
      <c r="V69" s="3">
        <f t="shared" si="60"/>
        <v>98.2113809373664</v>
      </c>
      <c r="W69" s="3">
        <f t="shared" si="60"/>
        <v>121.64985277707419</v>
      </c>
      <c r="X69" s="3">
        <f t="shared" si="60"/>
        <v>118.70859286310275</v>
      </c>
      <c r="Y69" s="3">
        <f t="shared" si="60"/>
        <v>136.02083249335394</v>
      </c>
      <c r="Z69" s="3">
        <f t="shared" ref="Z69:AA69" si="62">IFERROR(Z8/Z28*100,"")</f>
        <v>143.15397956569919</v>
      </c>
      <c r="AA69" s="3">
        <f t="shared" si="62"/>
        <v>152.63257245303444</v>
      </c>
    </row>
    <row r="70" spans="1:27" ht="15" customHeight="1" x14ac:dyDescent="0.45">
      <c r="B70" s="44" t="s">
        <v>90</v>
      </c>
      <c r="C70" s="1" t="s">
        <v>103</v>
      </c>
      <c r="D70" s="3"/>
      <c r="E70" s="3"/>
      <c r="F70" s="3"/>
      <c r="G70" s="3"/>
      <c r="H70" s="3"/>
      <c r="I70" s="3"/>
      <c r="J70" s="3"/>
      <c r="K70" s="3"/>
      <c r="L70" s="3"/>
      <c r="M70" s="3"/>
      <c r="N70" s="3"/>
      <c r="O70" s="3"/>
      <c r="P70" s="3"/>
      <c r="Q70" s="3"/>
      <c r="R70" s="3"/>
      <c r="S70" s="3"/>
      <c r="T70" s="3">
        <f t="shared" si="60"/>
        <v>100.0488737081416</v>
      </c>
      <c r="U70" s="3">
        <f t="shared" si="60"/>
        <v>102.88648993840364</v>
      </c>
      <c r="V70" s="3">
        <f t="shared" si="60"/>
        <v>101.50990026675653</v>
      </c>
      <c r="W70" s="3">
        <f t="shared" si="60"/>
        <v>99.233588598381147</v>
      </c>
      <c r="X70" s="3">
        <f t="shared" si="60"/>
        <v>96.063951118481967</v>
      </c>
      <c r="Y70" s="3">
        <f t="shared" si="60"/>
        <v>94.384829429084874</v>
      </c>
      <c r="Z70" s="3">
        <f t="shared" ref="Z70:AA70" si="63">IFERROR(Z9/Z29*100,"")</f>
        <v>94.359492191548284</v>
      </c>
      <c r="AA70" s="3">
        <f t="shared" si="63"/>
        <v>97.210090997711049</v>
      </c>
    </row>
    <row r="71" spans="1:27" ht="15" customHeight="1" x14ac:dyDescent="0.45">
      <c r="B71" s="44" t="s">
        <v>91</v>
      </c>
      <c r="C71" s="1" t="s">
        <v>104</v>
      </c>
      <c r="D71" s="3"/>
      <c r="E71" s="3"/>
      <c r="F71" s="3"/>
      <c r="G71" s="3"/>
      <c r="H71" s="3"/>
      <c r="I71" s="3"/>
      <c r="J71" s="3"/>
      <c r="K71" s="3"/>
      <c r="L71" s="3"/>
      <c r="M71" s="3"/>
      <c r="N71" s="3"/>
      <c r="O71" s="3"/>
      <c r="P71" s="3"/>
      <c r="Q71" s="3"/>
      <c r="R71" s="3"/>
      <c r="S71" s="3"/>
      <c r="T71" s="3">
        <f t="shared" si="60"/>
        <v>100</v>
      </c>
      <c r="U71" s="3">
        <f t="shared" si="60"/>
        <v>98.304469952769011</v>
      </c>
      <c r="V71" s="3">
        <f t="shared" si="60"/>
        <v>98.777908414229202</v>
      </c>
      <c r="W71" s="3">
        <f t="shared" si="60"/>
        <v>99.286513214247336</v>
      </c>
      <c r="X71" s="3">
        <f t="shared" si="60"/>
        <v>103.0036373743976</v>
      </c>
      <c r="Y71" s="3">
        <f t="shared" si="60"/>
        <v>105.3372070491082</v>
      </c>
      <c r="Z71" s="3">
        <f t="shared" ref="Z71:AA71" si="64">IFERROR(Z10/Z30*100,"")</f>
        <v>105.08829346635193</v>
      </c>
      <c r="AA71" s="3">
        <f t="shared" si="64"/>
        <v>117.61037082836087</v>
      </c>
    </row>
    <row r="72" spans="1:27" ht="15" customHeight="1" x14ac:dyDescent="0.45">
      <c r="B72" s="44" t="s">
        <v>92</v>
      </c>
      <c r="C72" s="1" t="s">
        <v>105</v>
      </c>
      <c r="D72" s="3"/>
      <c r="E72" s="3"/>
      <c r="F72" s="3"/>
      <c r="G72" s="3"/>
      <c r="H72" s="3"/>
      <c r="I72" s="3"/>
      <c r="J72" s="3"/>
      <c r="K72" s="3"/>
      <c r="L72" s="3"/>
      <c r="M72" s="3"/>
      <c r="N72" s="3"/>
      <c r="O72" s="3"/>
      <c r="P72" s="3"/>
      <c r="Q72" s="3"/>
      <c r="R72" s="3"/>
      <c r="S72" s="3"/>
      <c r="T72" s="3">
        <f t="shared" si="60"/>
        <v>100</v>
      </c>
      <c r="U72" s="3">
        <f t="shared" si="60"/>
        <v>100.00789806234205</v>
      </c>
      <c r="V72" s="3">
        <f t="shared" si="60"/>
        <v>99.897773325304357</v>
      </c>
      <c r="W72" s="3">
        <f t="shared" si="60"/>
        <v>102.52617405799553</v>
      </c>
      <c r="X72" s="3">
        <f t="shared" si="60"/>
        <v>101.79669903982926</v>
      </c>
      <c r="Y72" s="3">
        <f t="shared" si="60"/>
        <v>100.17507692308949</v>
      </c>
      <c r="Z72" s="3">
        <f t="shared" ref="Z72:AA72" si="65">IFERROR(Z11/Z31*100,"")</f>
        <v>101.6680995039829</v>
      </c>
      <c r="AA72" s="3">
        <f t="shared" si="65"/>
        <v>107.58777683448204</v>
      </c>
    </row>
    <row r="73" spans="1:27" ht="15" customHeight="1" x14ac:dyDescent="0.45">
      <c r="B73" s="44" t="s">
        <v>93</v>
      </c>
      <c r="C73" s="1" t="s">
        <v>106</v>
      </c>
      <c r="D73" s="3"/>
      <c r="E73" s="3"/>
      <c r="F73" s="3"/>
      <c r="G73" s="3"/>
      <c r="H73" s="3"/>
      <c r="I73" s="3"/>
      <c r="J73" s="3"/>
      <c r="K73" s="3"/>
      <c r="L73" s="3"/>
      <c r="M73" s="3"/>
      <c r="N73" s="3"/>
      <c r="O73" s="3"/>
      <c r="P73" s="3"/>
      <c r="Q73" s="3"/>
      <c r="R73" s="3"/>
      <c r="S73" s="3"/>
      <c r="T73" s="3">
        <f t="shared" si="60"/>
        <v>100</v>
      </c>
      <c r="U73" s="3">
        <f t="shared" si="60"/>
        <v>91.662609770254832</v>
      </c>
      <c r="V73" s="3">
        <f t="shared" si="60"/>
        <v>91.662609770254832</v>
      </c>
      <c r="W73" s="3">
        <f t="shared" si="60"/>
        <v>91.669877259822812</v>
      </c>
      <c r="X73" s="3">
        <f t="shared" si="60"/>
        <v>89.376256455120782</v>
      </c>
      <c r="Y73" s="3">
        <f t="shared" si="60"/>
        <v>89.824232747940911</v>
      </c>
      <c r="Z73" s="3">
        <f t="shared" ref="Z73:AA73" si="66">IFERROR(Z12/Z32*100,"")</f>
        <v>89.085536367986919</v>
      </c>
      <c r="AA73" s="3">
        <f t="shared" si="66"/>
        <v>89.840475275915693</v>
      </c>
    </row>
    <row r="74" spans="1:27" ht="15" customHeight="1" x14ac:dyDescent="0.45">
      <c r="B74" s="44" t="s">
        <v>94</v>
      </c>
      <c r="C74" s="1" t="s">
        <v>107</v>
      </c>
      <c r="D74" s="3"/>
      <c r="E74" s="3"/>
      <c r="F74" s="3"/>
      <c r="G74" s="3"/>
      <c r="H74" s="3"/>
      <c r="I74" s="3"/>
      <c r="J74" s="3"/>
      <c r="K74" s="3"/>
      <c r="L74" s="3"/>
      <c r="M74" s="3"/>
      <c r="N74" s="3"/>
      <c r="O74" s="3"/>
      <c r="P74" s="3"/>
      <c r="Q74" s="3"/>
      <c r="R74" s="3"/>
      <c r="S74" s="3"/>
      <c r="T74" s="3">
        <f t="shared" si="60"/>
        <v>100</v>
      </c>
      <c r="U74" s="3">
        <f t="shared" si="60"/>
        <v>95.553297026986925</v>
      </c>
      <c r="V74" s="3">
        <f t="shared" si="60"/>
        <v>91.916360008011353</v>
      </c>
      <c r="W74" s="3">
        <f t="shared" si="60"/>
        <v>92.283278972263091</v>
      </c>
      <c r="X74" s="3">
        <f t="shared" si="60"/>
        <v>93.16244644421225</v>
      </c>
      <c r="Y74" s="3">
        <f t="shared" si="60"/>
        <v>90.27015933983931</v>
      </c>
      <c r="Z74" s="3">
        <f t="shared" ref="Z74:AA74" si="67">IFERROR(Z13/Z33*100,"")</f>
        <v>91.399930913410515</v>
      </c>
      <c r="AA74" s="3">
        <f t="shared" si="67"/>
        <v>96.841553151699216</v>
      </c>
    </row>
    <row r="75" spans="1:27" ht="15" customHeight="1" x14ac:dyDescent="0.45">
      <c r="B75" s="44" t="s">
        <v>95</v>
      </c>
      <c r="C75" s="1" t="s">
        <v>74</v>
      </c>
      <c r="D75" s="3"/>
      <c r="E75" s="3"/>
      <c r="F75" s="3"/>
      <c r="G75" s="3"/>
      <c r="H75" s="3"/>
      <c r="I75" s="3"/>
      <c r="J75" s="3"/>
      <c r="K75" s="3"/>
      <c r="L75" s="3"/>
      <c r="M75" s="3"/>
      <c r="N75" s="3"/>
      <c r="O75" s="3"/>
      <c r="P75" s="3"/>
      <c r="Q75" s="3"/>
      <c r="R75" s="3"/>
      <c r="S75" s="3"/>
      <c r="T75" s="3">
        <f t="shared" si="60"/>
        <v>101.02790844030626</v>
      </c>
      <c r="U75" s="3">
        <f t="shared" si="60"/>
        <v>105.62789335083431</v>
      </c>
      <c r="V75" s="3">
        <f t="shared" si="60"/>
        <v>104.86192425220142</v>
      </c>
      <c r="W75" s="3">
        <f t="shared" si="60"/>
        <v>104.03441744787085</v>
      </c>
      <c r="X75" s="3">
        <f t="shared" si="60"/>
        <v>96.071412724487743</v>
      </c>
      <c r="Y75" s="3">
        <f t="shared" si="60"/>
        <v>94.637576471720848</v>
      </c>
      <c r="Z75" s="3">
        <f t="shared" ref="Z75:AA75" si="68">IFERROR(Z14/Z34*100,"")</f>
        <v>96.100632156974513</v>
      </c>
      <c r="AA75" s="3">
        <f t="shared" si="68"/>
        <v>98.344633886152081</v>
      </c>
    </row>
    <row r="76" spans="1:27" ht="15" customHeight="1" x14ac:dyDescent="0.45">
      <c r="B76" s="44" t="s">
        <v>96</v>
      </c>
      <c r="C76" s="1" t="s">
        <v>108</v>
      </c>
      <c r="D76" s="3"/>
      <c r="E76" s="3"/>
      <c r="F76" s="3"/>
      <c r="G76" s="3"/>
      <c r="H76" s="3"/>
      <c r="I76" s="3"/>
      <c r="J76" s="3"/>
      <c r="K76" s="3"/>
      <c r="L76" s="3"/>
      <c r="M76" s="3"/>
      <c r="N76" s="3"/>
      <c r="O76" s="3"/>
      <c r="P76" s="3"/>
      <c r="Q76" s="3"/>
      <c r="R76" s="3"/>
      <c r="S76" s="3"/>
      <c r="T76" s="3">
        <f t="shared" si="60"/>
        <v>100</v>
      </c>
      <c r="U76" s="3">
        <f t="shared" si="60"/>
        <v>91.407162195106309</v>
      </c>
      <c r="V76" s="3">
        <f t="shared" si="60"/>
        <v>91.428240368317134</v>
      </c>
      <c r="W76" s="3">
        <f t="shared" si="60"/>
        <v>91.450248037189169</v>
      </c>
      <c r="X76" s="3">
        <f t="shared" si="60"/>
        <v>91.973230114909072</v>
      </c>
      <c r="Y76" s="3">
        <f t="shared" si="60"/>
        <v>102.92830421113027</v>
      </c>
      <c r="Z76" s="3">
        <f t="shared" ref="Z76:AA76" si="69">IFERROR(Z15/Z35*100,"")</f>
        <v>95.46811572105554</v>
      </c>
      <c r="AA76" s="3">
        <f t="shared" si="69"/>
        <v>94.425957171466223</v>
      </c>
    </row>
    <row r="77" spans="1:27" ht="15" customHeight="1" x14ac:dyDescent="0.45">
      <c r="B77" s="44" t="s">
        <v>97</v>
      </c>
      <c r="C77" s="1" t="s">
        <v>81</v>
      </c>
      <c r="D77" s="3"/>
      <c r="E77" s="3"/>
      <c r="F77" s="3"/>
      <c r="G77" s="3"/>
      <c r="H77" s="3"/>
      <c r="I77" s="3"/>
      <c r="J77" s="3"/>
      <c r="K77" s="3"/>
      <c r="L77" s="3"/>
      <c r="M77" s="3"/>
      <c r="N77" s="3"/>
      <c r="O77" s="3"/>
      <c r="P77" s="3"/>
      <c r="Q77" s="3"/>
      <c r="R77" s="3"/>
      <c r="S77" s="3"/>
      <c r="T77" s="3">
        <f t="shared" si="60"/>
        <v>100</v>
      </c>
      <c r="U77" s="3">
        <f t="shared" si="60"/>
        <v>100.54127599159987</v>
      </c>
      <c r="V77" s="3">
        <f t="shared" si="60"/>
        <v>100.94749807482322</v>
      </c>
      <c r="W77" s="3">
        <f t="shared" si="60"/>
        <v>103.21182057828295</v>
      </c>
      <c r="X77" s="3">
        <f t="shared" si="60"/>
        <v>105.05771312717782</v>
      </c>
      <c r="Y77" s="3">
        <f t="shared" si="60"/>
        <v>110.20525535394117</v>
      </c>
      <c r="Z77" s="3">
        <f t="shared" ref="Z77:AA77" si="70">IFERROR(Z16/Z36*100,"")</f>
        <v>101.939510364323</v>
      </c>
      <c r="AA77" s="3">
        <f t="shared" si="70"/>
        <v>101.54486277517016</v>
      </c>
    </row>
    <row r="78" spans="1:27" ht="15" customHeight="1" x14ac:dyDescent="0.45">
      <c r="B78" s="44" t="s">
        <v>98</v>
      </c>
      <c r="C78" s="1" t="s">
        <v>109</v>
      </c>
      <c r="D78" s="3"/>
      <c r="E78" s="3"/>
      <c r="F78" s="3"/>
      <c r="G78" s="3"/>
      <c r="H78" s="3"/>
      <c r="I78" s="3"/>
      <c r="J78" s="3"/>
      <c r="K78" s="3"/>
      <c r="L78" s="3"/>
      <c r="M78" s="3"/>
      <c r="N78" s="3"/>
      <c r="O78" s="3"/>
      <c r="P78" s="3"/>
      <c r="Q78" s="3"/>
      <c r="R78" s="3"/>
      <c r="S78" s="3"/>
      <c r="T78" s="3">
        <f t="shared" si="60"/>
        <v>100</v>
      </c>
      <c r="U78" s="3">
        <f t="shared" si="60"/>
        <v>100.58923375363725</v>
      </c>
      <c r="V78" s="3">
        <f t="shared" si="60"/>
        <v>101.19371004436491</v>
      </c>
      <c r="W78" s="3">
        <f t="shared" si="60"/>
        <v>101.30835966208032</v>
      </c>
      <c r="X78" s="3">
        <f t="shared" si="60"/>
        <v>102.37465376576445</v>
      </c>
      <c r="Y78" s="3">
        <f t="shared" si="60"/>
        <v>101.91347887744968</v>
      </c>
      <c r="Z78" s="3">
        <f t="shared" ref="Z78:AA78" si="71">IFERROR(Z17/Z37*100,"")</f>
        <v>102.72389335383608</v>
      </c>
      <c r="AA78" s="3">
        <f t="shared" si="71"/>
        <v>105.42848816490773</v>
      </c>
    </row>
    <row r="79" spans="1:27" ht="15" customHeight="1" x14ac:dyDescent="0.45">
      <c r="B79" s="44" t="s">
        <v>99</v>
      </c>
      <c r="C79" s="1" t="s">
        <v>110</v>
      </c>
      <c r="D79" s="3"/>
      <c r="E79" s="3"/>
      <c r="F79" s="3"/>
      <c r="G79" s="3"/>
      <c r="H79" s="3"/>
      <c r="I79" s="3"/>
      <c r="J79" s="3"/>
      <c r="K79" s="3"/>
      <c r="L79" s="3"/>
      <c r="M79" s="3"/>
      <c r="N79" s="3"/>
      <c r="O79" s="3"/>
      <c r="P79" s="3"/>
      <c r="Q79" s="3"/>
      <c r="R79" s="3"/>
      <c r="S79" s="3"/>
      <c r="T79" s="3">
        <f t="shared" si="60"/>
        <v>100</v>
      </c>
      <c r="U79" s="3">
        <f t="shared" si="60"/>
        <v>125.61036969595322</v>
      </c>
      <c r="V79" s="3">
        <f t="shared" si="60"/>
        <v>125.24456469774874</v>
      </c>
      <c r="W79" s="3">
        <f t="shared" si="60"/>
        <v>125.29404602296843</v>
      </c>
      <c r="X79" s="3">
        <f t="shared" si="60"/>
        <v>128.42973462633773</v>
      </c>
      <c r="Y79" s="3">
        <f t="shared" si="60"/>
        <v>126.51077579884249</v>
      </c>
      <c r="Z79" s="3">
        <f t="shared" ref="Z79:AA79" si="72">IFERROR(Z18/Z38*100,"")</f>
        <v>132.22864678038363</v>
      </c>
      <c r="AA79" s="3">
        <f t="shared" si="72"/>
        <v>136.23847239468211</v>
      </c>
    </row>
    <row r="80" spans="1:27" ht="15" customHeight="1" x14ac:dyDescent="0.45">
      <c r="B80" s="44" t="s">
        <v>100</v>
      </c>
      <c r="C80" s="1" t="s">
        <v>111</v>
      </c>
      <c r="D80" s="3"/>
      <c r="E80" s="3"/>
      <c r="F80" s="3"/>
      <c r="G80" s="3"/>
      <c r="H80" s="3"/>
      <c r="I80" s="3"/>
      <c r="J80" s="3"/>
      <c r="K80" s="3"/>
      <c r="L80" s="3"/>
      <c r="M80" s="3"/>
      <c r="N80" s="3"/>
      <c r="O80" s="3"/>
      <c r="P80" s="3"/>
      <c r="Q80" s="3"/>
      <c r="R80" s="3"/>
      <c r="S80" s="3"/>
      <c r="T80" s="3">
        <f t="shared" si="60"/>
        <v>100</v>
      </c>
      <c r="U80" s="3">
        <f t="shared" si="60"/>
        <v>105.18940976916838</v>
      </c>
      <c r="V80" s="3">
        <f t="shared" si="60"/>
        <v>106.25877204412997</v>
      </c>
      <c r="W80" s="3">
        <f t="shared" si="60"/>
        <v>106.72182445039434</v>
      </c>
      <c r="X80" s="3">
        <f t="shared" si="60"/>
        <v>112.72527675006778</v>
      </c>
      <c r="Y80" s="3">
        <f t="shared" si="60"/>
        <v>123.64936074049578</v>
      </c>
      <c r="Z80" s="3">
        <f t="shared" ref="Z80:AA80" si="73">IFERROR(Z19/Z39*100,"")</f>
        <v>122.92989628626587</v>
      </c>
      <c r="AA80" s="3">
        <f t="shared" si="73"/>
        <v>129.86335206765966</v>
      </c>
    </row>
    <row r="81" spans="1:27" s="68" customFormat="1" ht="15" customHeight="1" thickBot="1" x14ac:dyDescent="0.45">
      <c r="B81" s="86" t="s">
        <v>112</v>
      </c>
      <c r="C81" s="100" t="s">
        <v>83</v>
      </c>
      <c r="D81" s="101" t="str">
        <f t="shared" ref="D81:S81" si="74">IFERROR(D20/D40*100,"")</f>
        <v/>
      </c>
      <c r="E81" s="101" t="str">
        <f t="shared" si="74"/>
        <v/>
      </c>
      <c r="F81" s="101" t="str">
        <f t="shared" si="74"/>
        <v/>
      </c>
      <c r="G81" s="101" t="str">
        <f t="shared" si="74"/>
        <v/>
      </c>
      <c r="H81" s="101" t="str">
        <f t="shared" si="74"/>
        <v/>
      </c>
      <c r="I81" s="101" t="str">
        <f t="shared" si="74"/>
        <v/>
      </c>
      <c r="J81" s="101" t="str">
        <f t="shared" si="74"/>
        <v/>
      </c>
      <c r="K81" s="101" t="str">
        <f t="shared" si="74"/>
        <v/>
      </c>
      <c r="L81" s="101" t="str">
        <f t="shared" si="74"/>
        <v/>
      </c>
      <c r="M81" s="101" t="str">
        <f t="shared" si="74"/>
        <v/>
      </c>
      <c r="N81" s="101" t="str">
        <f t="shared" si="74"/>
        <v/>
      </c>
      <c r="O81" s="101" t="str">
        <f t="shared" si="74"/>
        <v/>
      </c>
      <c r="P81" s="101" t="str">
        <f t="shared" si="74"/>
        <v/>
      </c>
      <c r="Q81" s="101" t="str">
        <f t="shared" si="74"/>
        <v/>
      </c>
      <c r="R81" s="101" t="str">
        <f t="shared" si="74"/>
        <v/>
      </c>
      <c r="S81" s="101" t="str">
        <f t="shared" si="74"/>
        <v/>
      </c>
      <c r="T81" s="101">
        <f t="shared" si="60"/>
        <v>100.05568752981564</v>
      </c>
      <c r="U81" s="101">
        <f t="shared" si="60"/>
        <v>100.23191498088946</v>
      </c>
      <c r="V81" s="101">
        <f t="shared" si="60"/>
        <v>100.87479663600492</v>
      </c>
      <c r="W81" s="101">
        <f t="shared" si="60"/>
        <v>102.58173624584749</v>
      </c>
      <c r="X81" s="101">
        <f t="shared" si="60"/>
        <v>100.78185359785898</v>
      </c>
      <c r="Y81" s="101">
        <f t="shared" si="60"/>
        <v>104.76357333276276</v>
      </c>
      <c r="Z81" s="101">
        <f t="shared" ref="Z81:AA81" si="75">IFERROR(Z20/Z40*100,"")</f>
        <v>109.97769370723915</v>
      </c>
      <c r="AA81" s="101">
        <f t="shared" si="75"/>
        <v>121.55782270009476</v>
      </c>
    </row>
    <row r="82" spans="1:27" ht="15" customHeight="1" thickTop="1" x14ac:dyDescent="0.45"/>
    <row r="84" spans="1:27" ht="15" customHeight="1" x14ac:dyDescent="0.5">
      <c r="B84" s="64"/>
      <c r="C84" s="62" t="s">
        <v>352</v>
      </c>
      <c r="D84" s="62"/>
      <c r="E84" s="64"/>
      <c r="F84" s="64"/>
      <c r="G84" s="64"/>
      <c r="H84" s="64"/>
      <c r="I84" s="64"/>
      <c r="J84" s="64"/>
      <c r="K84" s="64"/>
      <c r="L84" s="64"/>
      <c r="M84" s="64"/>
      <c r="N84" s="64"/>
      <c r="O84" s="64"/>
      <c r="P84" s="64"/>
      <c r="Q84" s="64"/>
      <c r="R84" s="64"/>
      <c r="S84" s="64"/>
      <c r="T84" s="64"/>
      <c r="U84" s="64"/>
      <c r="V84" s="64"/>
      <c r="W84" s="64"/>
      <c r="X84" s="64"/>
      <c r="Y84" s="64"/>
      <c r="Z84" s="64"/>
      <c r="AA84" s="64"/>
    </row>
    <row r="85" spans="1:27" ht="15" customHeight="1" x14ac:dyDescent="0.5">
      <c r="B85" s="64"/>
      <c r="C85" s="62" t="s">
        <v>348</v>
      </c>
      <c r="D85" s="62"/>
      <c r="E85" s="64"/>
      <c r="F85" s="64"/>
      <c r="G85" s="64"/>
      <c r="H85" s="64"/>
      <c r="I85" s="64"/>
      <c r="J85" s="64"/>
      <c r="K85" s="64"/>
      <c r="L85" s="64"/>
      <c r="M85" s="64"/>
      <c r="N85" s="64"/>
      <c r="O85" s="64"/>
      <c r="P85" s="64"/>
      <c r="Q85" s="64"/>
      <c r="R85" s="64"/>
      <c r="S85" s="64"/>
      <c r="T85" s="64"/>
      <c r="U85" s="64"/>
      <c r="V85" s="64"/>
      <c r="W85" s="64"/>
      <c r="X85" s="64"/>
      <c r="Y85" s="64"/>
      <c r="Z85" s="64"/>
      <c r="AA85" s="64"/>
    </row>
    <row r="86" spans="1:27" s="96" customFormat="1" ht="15" customHeight="1" thickBot="1" x14ac:dyDescent="0.5">
      <c r="B86" s="79"/>
      <c r="C86" s="95" t="s">
        <v>447</v>
      </c>
      <c r="D86" s="99">
        <f>D5</f>
        <v>1999</v>
      </c>
      <c r="E86" s="99">
        <f t="shared" ref="E86" si="76">+D86+1</f>
        <v>2000</v>
      </c>
      <c r="F86" s="99">
        <f t="shared" ref="F86" si="77">+E86+1</f>
        <v>2001</v>
      </c>
      <c r="G86" s="99">
        <f t="shared" ref="G86" si="78">+F86+1</f>
        <v>2002</v>
      </c>
      <c r="H86" s="99">
        <f t="shared" ref="H86" si="79">+G86+1</f>
        <v>2003</v>
      </c>
      <c r="I86" s="99">
        <f t="shared" ref="I86" si="80">+H86+1</f>
        <v>2004</v>
      </c>
      <c r="J86" s="99">
        <f t="shared" ref="J86" si="81">+I86+1</f>
        <v>2005</v>
      </c>
      <c r="K86" s="99">
        <f t="shared" ref="K86" si="82">+J86+1</f>
        <v>2006</v>
      </c>
      <c r="L86" s="99">
        <f t="shared" ref="L86" si="83">+K86+1</f>
        <v>2007</v>
      </c>
      <c r="M86" s="99">
        <f t="shared" ref="M86" si="84">+L86+1</f>
        <v>2008</v>
      </c>
      <c r="N86" s="99">
        <f t="shared" ref="N86" si="85">+M86+1</f>
        <v>2009</v>
      </c>
      <c r="O86" s="99">
        <f t="shared" ref="O86" si="86">+N86+1</f>
        <v>2010</v>
      </c>
      <c r="P86" s="99">
        <f t="shared" ref="P86" si="87">+O86+1</f>
        <v>2011</v>
      </c>
      <c r="Q86" s="99">
        <f t="shared" ref="Q86" si="88">+P86+1</f>
        <v>2012</v>
      </c>
      <c r="R86" s="99">
        <f t="shared" ref="R86" si="89">+Q86+1</f>
        <v>2013</v>
      </c>
      <c r="S86" s="99">
        <f t="shared" ref="S86" si="90">+R86+1</f>
        <v>2014</v>
      </c>
      <c r="T86" s="99">
        <f t="shared" ref="T86" si="91">+S86+1</f>
        <v>2015</v>
      </c>
      <c r="U86" s="99">
        <f t="shared" ref="U86" si="92">+T86+1</f>
        <v>2016</v>
      </c>
      <c r="V86" s="99">
        <f t="shared" ref="V86:AA86" si="93">+U86+1</f>
        <v>2017</v>
      </c>
      <c r="W86" s="99">
        <f t="shared" si="93"/>
        <v>2018</v>
      </c>
      <c r="X86" s="99">
        <f t="shared" si="93"/>
        <v>2019</v>
      </c>
      <c r="Y86" s="99">
        <f t="shared" si="93"/>
        <v>2020</v>
      </c>
      <c r="Z86" s="99">
        <f t="shared" si="93"/>
        <v>2021</v>
      </c>
      <c r="AA86" s="99">
        <f t="shared" si="93"/>
        <v>2022</v>
      </c>
    </row>
    <row r="87" spans="1:27" ht="15" customHeight="1" thickTop="1" x14ac:dyDescent="0.5">
      <c r="A87" s="68"/>
      <c r="B87" s="96" t="s">
        <v>0</v>
      </c>
      <c r="C87" s="96" t="s">
        <v>1</v>
      </c>
      <c r="D87" s="67"/>
      <c r="E87" s="64"/>
      <c r="F87" s="64"/>
      <c r="G87" s="64"/>
      <c r="H87" s="64"/>
      <c r="I87" s="64"/>
      <c r="J87" s="64"/>
      <c r="K87" s="64"/>
      <c r="L87" s="64"/>
      <c r="M87" s="64"/>
      <c r="N87" s="64"/>
      <c r="O87" s="64"/>
      <c r="P87" s="64"/>
      <c r="Q87" s="64"/>
      <c r="R87" s="64"/>
      <c r="S87" s="64"/>
      <c r="T87" s="64"/>
      <c r="U87" s="64"/>
      <c r="V87" s="64"/>
      <c r="W87" s="64"/>
      <c r="X87" s="64"/>
      <c r="Y87" s="64"/>
      <c r="Z87" s="64"/>
      <c r="AA87" s="64"/>
    </row>
    <row r="88" spans="1:27" ht="15" customHeight="1" x14ac:dyDescent="0.45">
      <c r="B88" s="44" t="s">
        <v>88</v>
      </c>
      <c r="C88" s="1" t="s">
        <v>101</v>
      </c>
      <c r="D88" s="3"/>
      <c r="E88" s="3"/>
      <c r="F88" s="3"/>
      <c r="G88" s="3"/>
      <c r="H88" s="3"/>
      <c r="I88" s="3"/>
      <c r="J88" s="3"/>
      <c r="K88" s="3"/>
      <c r="L88" s="3"/>
      <c r="M88" s="3"/>
      <c r="N88" s="3"/>
      <c r="O88" s="3"/>
      <c r="P88" s="3"/>
      <c r="Q88" s="3"/>
      <c r="R88" s="3"/>
      <c r="S88" s="3"/>
      <c r="T88" s="3"/>
      <c r="U88" s="3">
        <f t="shared" ref="U88:AA101" si="94">IFERROR((U68/T68-1)*100,"")</f>
        <v>0.82903701377439187</v>
      </c>
      <c r="V88" s="3">
        <f t="shared" si="94"/>
        <v>1.889272834974931</v>
      </c>
      <c r="W88" s="3">
        <f t="shared" si="94"/>
        <v>2.141019670635691</v>
      </c>
      <c r="X88" s="3">
        <f t="shared" si="94"/>
        <v>-3.9488226001525684</v>
      </c>
      <c r="Y88" s="3">
        <f t="shared" si="94"/>
        <v>6.8982246634040401</v>
      </c>
      <c r="Z88" s="3">
        <f t="shared" si="94"/>
        <v>10.186667534651917</v>
      </c>
      <c r="AA88" s="3">
        <f t="shared" si="94"/>
        <v>15.220153450679884</v>
      </c>
    </row>
    <row r="89" spans="1:27" ht="15" customHeight="1" x14ac:dyDescent="0.45">
      <c r="B89" s="44" t="s">
        <v>89</v>
      </c>
      <c r="C89" s="1" t="s">
        <v>102</v>
      </c>
      <c r="D89" s="3"/>
      <c r="E89" s="3"/>
      <c r="F89" s="3"/>
      <c r="G89" s="3"/>
      <c r="H89" s="3"/>
      <c r="I89" s="3"/>
      <c r="J89" s="3"/>
      <c r="K89" s="3"/>
      <c r="L89" s="3"/>
      <c r="M89" s="3"/>
      <c r="N89" s="3"/>
      <c r="O89" s="3"/>
      <c r="P89" s="3"/>
      <c r="Q89" s="3"/>
      <c r="R89" s="3"/>
      <c r="S89" s="3"/>
      <c r="T89" s="3"/>
      <c r="U89" s="3">
        <f t="shared" si="94"/>
        <v>2.3103086829101338</v>
      </c>
      <c r="V89" s="3">
        <f t="shared" si="94"/>
        <v>-4.006368271497962</v>
      </c>
      <c r="W89" s="3">
        <f t="shared" si="94"/>
        <v>23.865331712070613</v>
      </c>
      <c r="X89" s="3">
        <f t="shared" si="94"/>
        <v>-2.4178080341464514</v>
      </c>
      <c r="Y89" s="3">
        <f t="shared" si="94"/>
        <v>14.583813364055299</v>
      </c>
      <c r="Z89" s="3">
        <f t="shared" si="94"/>
        <v>5.2441577820028229</v>
      </c>
      <c r="AA89" s="3">
        <f t="shared" si="94"/>
        <v>6.621256996201863</v>
      </c>
    </row>
    <row r="90" spans="1:27" ht="15" customHeight="1" x14ac:dyDescent="0.45">
      <c r="B90" s="44" t="s">
        <v>90</v>
      </c>
      <c r="C90" s="1" t="s">
        <v>103</v>
      </c>
      <c r="D90" s="3"/>
      <c r="E90" s="3"/>
      <c r="F90" s="3"/>
      <c r="G90" s="3"/>
      <c r="H90" s="3"/>
      <c r="I90" s="3"/>
      <c r="J90" s="3"/>
      <c r="K90" s="3"/>
      <c r="L90" s="3"/>
      <c r="M90" s="3"/>
      <c r="N90" s="3"/>
      <c r="O90" s="3"/>
      <c r="P90" s="3"/>
      <c r="Q90" s="3"/>
      <c r="R90" s="3"/>
      <c r="S90" s="3"/>
      <c r="T90" s="3"/>
      <c r="U90" s="3">
        <f t="shared" si="94"/>
        <v>2.8362300594605649</v>
      </c>
      <c r="V90" s="3">
        <f t="shared" si="94"/>
        <v>-1.3379693217945854</v>
      </c>
      <c r="W90" s="3">
        <f t="shared" si="94"/>
        <v>-2.2424528665612842</v>
      </c>
      <c r="X90" s="3">
        <f t="shared" si="94"/>
        <v>-3.1941175610683215</v>
      </c>
      <c r="Y90" s="3">
        <f t="shared" si="94"/>
        <v>-1.7479207026641297</v>
      </c>
      <c r="Z90" s="3">
        <f t="shared" si="94"/>
        <v>-2.6844608068743447E-2</v>
      </c>
      <c r="AA90" s="3">
        <f t="shared" si="94"/>
        <v>3.0209984602037609</v>
      </c>
    </row>
    <row r="91" spans="1:27" ht="15" customHeight="1" x14ac:dyDescent="0.45">
      <c r="B91" s="44" t="s">
        <v>91</v>
      </c>
      <c r="C91" s="1" t="s">
        <v>104</v>
      </c>
      <c r="D91" s="3"/>
      <c r="E91" s="3"/>
      <c r="F91" s="3"/>
      <c r="G91" s="3"/>
      <c r="H91" s="3"/>
      <c r="I91" s="3"/>
      <c r="J91" s="3"/>
      <c r="K91" s="3"/>
      <c r="L91" s="3"/>
      <c r="M91" s="3"/>
      <c r="N91" s="3"/>
      <c r="O91" s="3"/>
      <c r="P91" s="3"/>
      <c r="Q91" s="3"/>
      <c r="R91" s="3"/>
      <c r="S91" s="3"/>
      <c r="T91" s="3"/>
      <c r="U91" s="3">
        <f t="shared" si="94"/>
        <v>-1.6955300472309864</v>
      </c>
      <c r="V91" s="3">
        <f t="shared" si="94"/>
        <v>0.48160420547271876</v>
      </c>
      <c r="W91" s="3">
        <f t="shared" si="94"/>
        <v>0.51489731680214312</v>
      </c>
      <c r="X91" s="3">
        <f t="shared" si="94"/>
        <v>3.7438359348255013</v>
      </c>
      <c r="Y91" s="3">
        <f t="shared" si="94"/>
        <v>2.2655216205895279</v>
      </c>
      <c r="Z91" s="3">
        <f t="shared" si="94"/>
        <v>-0.23630167319722561</v>
      </c>
      <c r="AA91" s="3">
        <f t="shared" si="94"/>
        <v>11.915768111714907</v>
      </c>
    </row>
    <row r="92" spans="1:27" ht="15" customHeight="1" x14ac:dyDescent="0.45">
      <c r="B92" s="44" t="s">
        <v>92</v>
      </c>
      <c r="C92" s="1" t="s">
        <v>105</v>
      </c>
      <c r="D92" s="3"/>
      <c r="E92" s="3"/>
      <c r="F92" s="3"/>
      <c r="G92" s="3"/>
      <c r="H92" s="3"/>
      <c r="I92" s="3"/>
      <c r="J92" s="3"/>
      <c r="K92" s="3"/>
      <c r="L92" s="3"/>
      <c r="M92" s="3"/>
      <c r="N92" s="3"/>
      <c r="O92" s="3"/>
      <c r="P92" s="3"/>
      <c r="Q92" s="3"/>
      <c r="R92" s="3"/>
      <c r="S92" s="3"/>
      <c r="T92" s="3"/>
      <c r="U92" s="3">
        <f t="shared" si="94"/>
        <v>7.8980623420488172E-3</v>
      </c>
      <c r="V92" s="3">
        <f t="shared" si="94"/>
        <v>-0.1101160400042045</v>
      </c>
      <c r="W92" s="3">
        <f t="shared" si="94"/>
        <v>2.6310904089244636</v>
      </c>
      <c r="X92" s="3">
        <f t="shared" si="94"/>
        <v>-0.71150125796524133</v>
      </c>
      <c r="Y92" s="3">
        <f t="shared" si="94"/>
        <v>-1.5930006886621051</v>
      </c>
      <c r="Z92" s="3">
        <f t="shared" si="94"/>
        <v>1.4904132113017443</v>
      </c>
      <c r="AA92" s="3">
        <f t="shared" si="94"/>
        <v>5.8225513798133344</v>
      </c>
    </row>
    <row r="93" spans="1:27" ht="15" customHeight="1" x14ac:dyDescent="0.45">
      <c r="B93" s="44" t="s">
        <v>93</v>
      </c>
      <c r="C93" s="1" t="s">
        <v>106</v>
      </c>
      <c r="D93" s="3"/>
      <c r="E93" s="3"/>
      <c r="F93" s="3"/>
      <c r="G93" s="3"/>
      <c r="H93" s="3"/>
      <c r="I93" s="3"/>
      <c r="J93" s="3"/>
      <c r="K93" s="3"/>
      <c r="L93" s="3"/>
      <c r="M93" s="3"/>
      <c r="N93" s="3"/>
      <c r="O93" s="3"/>
      <c r="P93" s="3"/>
      <c r="Q93" s="3"/>
      <c r="R93" s="3"/>
      <c r="S93" s="3"/>
      <c r="T93" s="3"/>
      <c r="U93" s="3">
        <f t="shared" si="94"/>
        <v>-8.3373902297451679</v>
      </c>
      <c r="V93" s="3">
        <f t="shared" si="94"/>
        <v>0</v>
      </c>
      <c r="W93" s="3">
        <f t="shared" si="94"/>
        <v>7.9285213307800362E-3</v>
      </c>
      <c r="X93" s="3">
        <f t="shared" si="94"/>
        <v>-2.5020441537203619</v>
      </c>
      <c r="Y93" s="3">
        <f t="shared" si="94"/>
        <v>0.50122516939952177</v>
      </c>
      <c r="Z93" s="3">
        <f t="shared" si="94"/>
        <v>-0.82237983821902283</v>
      </c>
      <c r="AA93" s="3">
        <f t="shared" si="94"/>
        <v>0.84743151212598455</v>
      </c>
    </row>
    <row r="94" spans="1:27" ht="15" customHeight="1" x14ac:dyDescent="0.45">
      <c r="B94" s="44" t="s">
        <v>94</v>
      </c>
      <c r="C94" s="1" t="s">
        <v>107</v>
      </c>
      <c r="D94" s="3"/>
      <c r="E94" s="3"/>
      <c r="F94" s="3"/>
      <c r="G94" s="3"/>
      <c r="H94" s="3"/>
      <c r="I94" s="3"/>
      <c r="J94" s="3"/>
      <c r="K94" s="3"/>
      <c r="L94" s="3"/>
      <c r="M94" s="3"/>
      <c r="N94" s="3"/>
      <c r="O94" s="3"/>
      <c r="P94" s="3"/>
      <c r="Q94" s="3"/>
      <c r="R94" s="3"/>
      <c r="S94" s="3"/>
      <c r="T94" s="3"/>
      <c r="U94" s="3">
        <f t="shared" si="94"/>
        <v>-4.4467029730130729</v>
      </c>
      <c r="V94" s="3">
        <f t="shared" si="94"/>
        <v>-3.8061868424575707</v>
      </c>
      <c r="W94" s="3">
        <f t="shared" si="94"/>
        <v>0.39918787495474284</v>
      </c>
      <c r="X94" s="3">
        <f t="shared" si="94"/>
        <v>0.95268339155287762</v>
      </c>
      <c r="Y94" s="3">
        <f t="shared" si="94"/>
        <v>-3.1045632814128643</v>
      </c>
      <c r="Z94" s="3">
        <f t="shared" si="94"/>
        <v>1.2515448979301791</v>
      </c>
      <c r="AA94" s="3">
        <f t="shared" si="94"/>
        <v>5.9536393341959259</v>
      </c>
    </row>
    <row r="95" spans="1:27" ht="15" customHeight="1" x14ac:dyDescent="0.45">
      <c r="B95" s="44" t="s">
        <v>95</v>
      </c>
      <c r="C95" s="1" t="s">
        <v>74</v>
      </c>
      <c r="D95" s="3"/>
      <c r="E95" s="3"/>
      <c r="F95" s="3"/>
      <c r="G95" s="3"/>
      <c r="H95" s="3"/>
      <c r="I95" s="3"/>
      <c r="J95" s="3"/>
      <c r="K95" s="3"/>
      <c r="L95" s="3"/>
      <c r="M95" s="3"/>
      <c r="N95" s="3"/>
      <c r="O95" s="3"/>
      <c r="P95" s="3"/>
      <c r="Q95" s="3"/>
      <c r="R95" s="3"/>
      <c r="S95" s="3"/>
      <c r="T95" s="3"/>
      <c r="U95" s="3">
        <f t="shared" si="94"/>
        <v>4.5531823646987712</v>
      </c>
      <c r="V95" s="3">
        <f t="shared" si="94"/>
        <v>-0.72515798084582528</v>
      </c>
      <c r="W95" s="3">
        <f t="shared" si="94"/>
        <v>-0.78913944239697997</v>
      </c>
      <c r="X95" s="3">
        <f t="shared" si="94"/>
        <v>-7.6542022522240512</v>
      </c>
      <c r="Y95" s="3">
        <f t="shared" si="94"/>
        <v>-1.4924692081699997</v>
      </c>
      <c r="Z95" s="3">
        <f t="shared" si="94"/>
        <v>1.5459564158332384</v>
      </c>
      <c r="AA95" s="3">
        <f t="shared" si="94"/>
        <v>2.3350540769722761</v>
      </c>
    </row>
    <row r="96" spans="1:27" ht="15" customHeight="1" x14ac:dyDescent="0.45">
      <c r="B96" s="44" t="s">
        <v>96</v>
      </c>
      <c r="C96" s="1" t="s">
        <v>108</v>
      </c>
      <c r="D96" s="3"/>
      <c r="E96" s="3"/>
      <c r="F96" s="3"/>
      <c r="G96" s="3"/>
      <c r="H96" s="3"/>
      <c r="I96" s="3"/>
      <c r="J96" s="3"/>
      <c r="K96" s="3"/>
      <c r="L96" s="3"/>
      <c r="M96" s="3"/>
      <c r="N96" s="3"/>
      <c r="O96" s="3"/>
      <c r="P96" s="3"/>
      <c r="Q96" s="3"/>
      <c r="R96" s="3"/>
      <c r="S96" s="3"/>
      <c r="T96" s="3"/>
      <c r="U96" s="3">
        <f t="shared" si="94"/>
        <v>-8.5928378048936942</v>
      </c>
      <c r="V96" s="3">
        <f t="shared" si="94"/>
        <v>2.3059651677881376E-2</v>
      </c>
      <c r="W96" s="3">
        <f t="shared" si="94"/>
        <v>2.4070974989109928E-2</v>
      </c>
      <c r="X96" s="3">
        <f t="shared" si="94"/>
        <v>0.57187606260753476</v>
      </c>
      <c r="Y96" s="3">
        <f t="shared" si="94"/>
        <v>11.911155107343951</v>
      </c>
      <c r="Z96" s="3">
        <f t="shared" si="94"/>
        <v>-7.2479465655745372</v>
      </c>
      <c r="AA96" s="3">
        <f t="shared" si="94"/>
        <v>-1.0916299559471376</v>
      </c>
    </row>
    <row r="97" spans="1:27" ht="15" customHeight="1" x14ac:dyDescent="0.45">
      <c r="B97" s="44" t="s">
        <v>97</v>
      </c>
      <c r="C97" s="1" t="s">
        <v>81</v>
      </c>
      <c r="D97" s="3"/>
      <c r="E97" s="3"/>
      <c r="F97" s="3"/>
      <c r="G97" s="3"/>
      <c r="H97" s="3"/>
      <c r="I97" s="3"/>
      <c r="J97" s="3"/>
      <c r="K97" s="3"/>
      <c r="L97" s="3"/>
      <c r="M97" s="3"/>
      <c r="N97" s="3"/>
      <c r="O97" s="3"/>
      <c r="P97" s="3"/>
      <c r="Q97" s="3"/>
      <c r="R97" s="3"/>
      <c r="S97" s="3"/>
      <c r="T97" s="3"/>
      <c r="U97" s="3">
        <f t="shared" si="94"/>
        <v>0.5412759915998766</v>
      </c>
      <c r="V97" s="3">
        <f t="shared" si="94"/>
        <v>0.40403513802358404</v>
      </c>
      <c r="W97" s="3">
        <f t="shared" si="94"/>
        <v>2.2430694634763437</v>
      </c>
      <c r="X97" s="3">
        <f t="shared" si="94"/>
        <v>1.7884507206176181</v>
      </c>
      <c r="Y97" s="3">
        <f t="shared" si="94"/>
        <v>4.8997280385610242</v>
      </c>
      <c r="Z97" s="3">
        <f t="shared" si="94"/>
        <v>-7.500318349675295</v>
      </c>
      <c r="AA97" s="3">
        <f t="shared" si="94"/>
        <v>-0.38713898834946692</v>
      </c>
    </row>
    <row r="98" spans="1:27" ht="15" customHeight="1" x14ac:dyDescent="0.45">
      <c r="B98" s="44" t="s">
        <v>98</v>
      </c>
      <c r="C98" s="1" t="s">
        <v>109</v>
      </c>
      <c r="D98" s="3"/>
      <c r="E98" s="3"/>
      <c r="F98" s="3"/>
      <c r="G98" s="3"/>
      <c r="H98" s="3"/>
      <c r="I98" s="3"/>
      <c r="J98" s="3"/>
      <c r="K98" s="3"/>
      <c r="L98" s="3"/>
      <c r="M98" s="3"/>
      <c r="N98" s="3"/>
      <c r="O98" s="3"/>
      <c r="P98" s="3"/>
      <c r="Q98" s="3"/>
      <c r="R98" s="3"/>
      <c r="S98" s="3"/>
      <c r="T98" s="3"/>
      <c r="U98" s="3">
        <f t="shared" si="94"/>
        <v>0.58923375363724162</v>
      </c>
      <c r="V98" s="3">
        <f t="shared" si="94"/>
        <v>0.6009353766508907</v>
      </c>
      <c r="W98" s="3">
        <f t="shared" si="94"/>
        <v>0.11329717792256666</v>
      </c>
      <c r="X98" s="3">
        <f t="shared" si="94"/>
        <v>1.0525233132199663</v>
      </c>
      <c r="Y98" s="3">
        <f t="shared" si="94"/>
        <v>-0.45047760490595223</v>
      </c>
      <c r="Z98" s="3">
        <f t="shared" si="94"/>
        <v>0.79519852065979002</v>
      </c>
      <c r="AA98" s="3">
        <f t="shared" si="94"/>
        <v>2.6328780216259728</v>
      </c>
    </row>
    <row r="99" spans="1:27" ht="15" customHeight="1" x14ac:dyDescent="0.45">
      <c r="B99" s="44" t="s">
        <v>99</v>
      </c>
      <c r="C99" s="1" t="s">
        <v>110</v>
      </c>
      <c r="D99" s="3"/>
      <c r="E99" s="3"/>
      <c r="F99" s="3"/>
      <c r="G99" s="3"/>
      <c r="H99" s="3"/>
      <c r="I99" s="3"/>
      <c r="J99" s="3"/>
      <c r="K99" s="3"/>
      <c r="L99" s="3"/>
      <c r="M99" s="3"/>
      <c r="N99" s="3"/>
      <c r="O99" s="3"/>
      <c r="P99" s="3"/>
      <c r="Q99" s="3"/>
      <c r="R99" s="3"/>
      <c r="S99" s="3"/>
      <c r="T99" s="3"/>
      <c r="U99" s="3">
        <f t="shared" si="94"/>
        <v>25.610369695953228</v>
      </c>
      <c r="V99" s="3">
        <f t="shared" si="94"/>
        <v>-0.29122197402168259</v>
      </c>
      <c r="W99" s="3">
        <f t="shared" si="94"/>
        <v>3.9507762543711245E-2</v>
      </c>
      <c r="X99" s="3">
        <f t="shared" si="94"/>
        <v>2.5026636962417914</v>
      </c>
      <c r="Y99" s="3">
        <f t="shared" si="94"/>
        <v>-1.4941702037136406</v>
      </c>
      <c r="Z99" s="3">
        <f t="shared" si="94"/>
        <v>4.5196711074104945</v>
      </c>
      <c r="AA99" s="3">
        <f t="shared" si="94"/>
        <v>3.0324938747640084</v>
      </c>
    </row>
    <row r="100" spans="1:27" ht="15" customHeight="1" x14ac:dyDescent="0.45">
      <c r="B100" s="44" t="s">
        <v>100</v>
      </c>
      <c r="C100" s="1" t="s">
        <v>111</v>
      </c>
      <c r="D100" s="3"/>
      <c r="E100" s="3"/>
      <c r="F100" s="3"/>
      <c r="G100" s="3"/>
      <c r="H100" s="3"/>
      <c r="I100" s="3"/>
      <c r="J100" s="3"/>
      <c r="K100" s="3"/>
      <c r="L100" s="3"/>
      <c r="M100" s="3"/>
      <c r="N100" s="3"/>
      <c r="O100" s="3"/>
      <c r="P100" s="3"/>
      <c r="Q100" s="3"/>
      <c r="R100" s="3"/>
      <c r="S100" s="3"/>
      <c r="T100" s="3"/>
      <c r="U100" s="3">
        <f t="shared" si="94"/>
        <v>5.1894097691683738</v>
      </c>
      <c r="V100" s="3">
        <f t="shared" si="94"/>
        <v>1.0166064029717869</v>
      </c>
      <c r="W100" s="3">
        <f t="shared" si="94"/>
        <v>0.43577805140837533</v>
      </c>
      <c r="X100" s="3">
        <f t="shared" si="94"/>
        <v>5.6253276502632454</v>
      </c>
      <c r="Y100" s="3">
        <f t="shared" si="94"/>
        <v>9.6908912582655873</v>
      </c>
      <c r="Z100" s="3">
        <f t="shared" si="94"/>
        <v>-0.58185861206339062</v>
      </c>
      <c r="AA100" s="3">
        <f t="shared" si="94"/>
        <v>5.6401705287767445</v>
      </c>
    </row>
    <row r="101" spans="1:27" s="68" customFormat="1" ht="15" customHeight="1" thickBot="1" x14ac:dyDescent="0.45">
      <c r="B101" s="86" t="s">
        <v>112</v>
      </c>
      <c r="C101" s="100" t="s">
        <v>83</v>
      </c>
      <c r="D101" s="101"/>
      <c r="E101" s="101"/>
      <c r="F101" s="101"/>
      <c r="G101" s="101"/>
      <c r="H101" s="101"/>
      <c r="I101" s="101"/>
      <c r="J101" s="101"/>
      <c r="K101" s="101"/>
      <c r="L101" s="101"/>
      <c r="M101" s="101"/>
      <c r="N101" s="102"/>
      <c r="O101" s="102"/>
      <c r="P101" s="102"/>
      <c r="Q101" s="102"/>
      <c r="R101" s="102"/>
      <c r="S101" s="102"/>
      <c r="T101" s="102"/>
      <c r="U101" s="102">
        <f t="shared" si="94"/>
        <v>0.17612936897895004</v>
      </c>
      <c r="V101" s="102">
        <f t="shared" si="94"/>
        <v>0.64139416595805354</v>
      </c>
      <c r="W101" s="102">
        <f t="shared" si="94"/>
        <v>1.6921368535709469</v>
      </c>
      <c r="X101" s="102">
        <f t="shared" si="94"/>
        <v>-1.754583918988184</v>
      </c>
      <c r="Y101" s="102">
        <f t="shared" si="94"/>
        <v>3.9508300281831277</v>
      </c>
      <c r="Z101" s="102">
        <f t="shared" si="94"/>
        <v>4.9770356323324938</v>
      </c>
      <c r="AA101" s="102">
        <f t="shared" si="94"/>
        <v>10.529525217797286</v>
      </c>
    </row>
    <row r="102" spans="1:27" ht="15" customHeight="1" thickTop="1" x14ac:dyDescent="0.45"/>
    <row r="104" spans="1:27" ht="15" customHeight="1" x14ac:dyDescent="0.5">
      <c r="B104" s="64"/>
      <c r="C104" s="62" t="s">
        <v>353</v>
      </c>
      <c r="D104" s="62"/>
      <c r="E104" s="64"/>
      <c r="F104" s="64"/>
      <c r="G104" s="64"/>
      <c r="H104" s="64"/>
      <c r="I104" s="64"/>
      <c r="J104" s="64"/>
      <c r="K104" s="64"/>
      <c r="L104" s="64"/>
      <c r="M104" s="64"/>
      <c r="N104" s="64"/>
      <c r="O104" s="64"/>
      <c r="P104" s="64"/>
      <c r="Q104" s="64"/>
      <c r="R104" s="64"/>
      <c r="S104" s="64"/>
      <c r="T104" s="64"/>
      <c r="U104" s="64"/>
      <c r="V104" s="64"/>
      <c r="W104" s="64"/>
      <c r="X104" s="64"/>
      <c r="Y104" s="64"/>
      <c r="Z104" s="64"/>
      <c r="AA104" s="64"/>
    </row>
    <row r="105" spans="1:27" ht="15" customHeight="1" x14ac:dyDescent="0.5">
      <c r="B105" s="64"/>
      <c r="C105" s="62" t="s">
        <v>348</v>
      </c>
      <c r="D105" s="62"/>
      <c r="E105" s="64"/>
      <c r="F105" s="64"/>
      <c r="G105" s="64"/>
      <c r="H105" s="64"/>
      <c r="I105" s="64"/>
      <c r="J105" s="64"/>
      <c r="K105" s="64"/>
      <c r="L105" s="64"/>
      <c r="M105" s="64"/>
      <c r="N105" s="64"/>
      <c r="O105" s="64"/>
      <c r="P105" s="64"/>
      <c r="Q105" s="64"/>
      <c r="R105" s="64"/>
      <c r="S105" s="64"/>
      <c r="T105" s="64"/>
      <c r="U105" s="64"/>
      <c r="V105" s="64"/>
      <c r="W105" s="64"/>
      <c r="X105" s="64"/>
      <c r="Y105" s="64"/>
      <c r="Z105" s="64"/>
      <c r="AA105" s="64"/>
    </row>
    <row r="106" spans="1:27" s="96" customFormat="1" ht="15" customHeight="1" thickBot="1" x14ac:dyDescent="0.5">
      <c r="A106" s="96" t="s">
        <v>355</v>
      </c>
      <c r="B106" s="79"/>
      <c r="C106" s="95" t="s">
        <v>354</v>
      </c>
      <c r="D106" s="99">
        <f>D5</f>
        <v>1999</v>
      </c>
      <c r="E106" s="99">
        <f t="shared" ref="E106:AA106" si="95">+D106+1</f>
        <v>2000</v>
      </c>
      <c r="F106" s="99">
        <f t="shared" si="95"/>
        <v>2001</v>
      </c>
      <c r="G106" s="99">
        <f t="shared" si="95"/>
        <v>2002</v>
      </c>
      <c r="H106" s="99">
        <f t="shared" si="95"/>
        <v>2003</v>
      </c>
      <c r="I106" s="99">
        <f t="shared" si="95"/>
        <v>2004</v>
      </c>
      <c r="J106" s="99">
        <f t="shared" si="95"/>
        <v>2005</v>
      </c>
      <c r="K106" s="99">
        <f t="shared" si="95"/>
        <v>2006</v>
      </c>
      <c r="L106" s="99">
        <f t="shared" si="95"/>
        <v>2007</v>
      </c>
      <c r="M106" s="99">
        <f t="shared" si="95"/>
        <v>2008</v>
      </c>
      <c r="N106" s="99">
        <f t="shared" si="95"/>
        <v>2009</v>
      </c>
      <c r="O106" s="99">
        <f t="shared" si="95"/>
        <v>2010</v>
      </c>
      <c r="P106" s="99">
        <f t="shared" si="95"/>
        <v>2011</v>
      </c>
      <c r="Q106" s="99">
        <f t="shared" si="95"/>
        <v>2012</v>
      </c>
      <c r="R106" s="99">
        <f t="shared" si="95"/>
        <v>2013</v>
      </c>
      <c r="S106" s="99">
        <f t="shared" si="95"/>
        <v>2014</v>
      </c>
      <c r="T106" s="99">
        <f t="shared" si="95"/>
        <v>2015</v>
      </c>
      <c r="U106" s="99">
        <f t="shared" si="95"/>
        <v>2016</v>
      </c>
      <c r="V106" s="99">
        <f t="shared" si="95"/>
        <v>2017</v>
      </c>
      <c r="W106" s="99">
        <f t="shared" si="95"/>
        <v>2018</v>
      </c>
      <c r="X106" s="99">
        <f t="shared" si="95"/>
        <v>2019</v>
      </c>
      <c r="Y106" s="99">
        <f t="shared" si="95"/>
        <v>2020</v>
      </c>
      <c r="Z106" s="99">
        <f t="shared" si="95"/>
        <v>2021</v>
      </c>
      <c r="AA106" s="99">
        <f t="shared" si="95"/>
        <v>2022</v>
      </c>
    </row>
    <row r="107" spans="1:27" ht="15" customHeight="1" thickTop="1" x14ac:dyDescent="0.5">
      <c r="A107" s="68"/>
      <c r="B107" s="96" t="s">
        <v>0</v>
      </c>
      <c r="C107" s="96" t="s">
        <v>1</v>
      </c>
      <c r="D107" s="67"/>
      <c r="E107" s="64"/>
      <c r="F107" s="64"/>
      <c r="G107" s="64"/>
      <c r="H107" s="64"/>
      <c r="I107" s="64"/>
      <c r="J107" s="64"/>
      <c r="K107" s="64"/>
      <c r="L107" s="64"/>
      <c r="M107" s="64"/>
      <c r="N107" s="64"/>
      <c r="O107" s="64"/>
      <c r="P107" s="64"/>
      <c r="Q107" s="64"/>
      <c r="R107" s="64"/>
      <c r="S107" s="64"/>
      <c r="T107" s="64"/>
      <c r="U107" s="64"/>
      <c r="V107" s="64"/>
      <c r="W107" s="64"/>
      <c r="X107" s="64"/>
      <c r="Y107" s="64"/>
      <c r="Z107" s="64"/>
      <c r="AA107" s="64"/>
    </row>
    <row r="108" spans="1:27" ht="15" customHeight="1" x14ac:dyDescent="0.45">
      <c r="B108" s="44" t="s">
        <v>88</v>
      </c>
      <c r="C108" s="1" t="s">
        <v>101</v>
      </c>
      <c r="D108" s="3"/>
      <c r="E108" s="3"/>
      <c r="F108" s="3"/>
      <c r="G108" s="3"/>
      <c r="H108" s="3"/>
      <c r="I108" s="3"/>
      <c r="J108" s="3"/>
      <c r="K108" s="3"/>
      <c r="L108" s="3"/>
      <c r="M108" s="3"/>
      <c r="N108" s="3"/>
      <c r="O108" s="3"/>
      <c r="P108" s="3"/>
      <c r="Q108" s="3"/>
      <c r="R108" s="3"/>
      <c r="S108" s="3"/>
      <c r="T108" s="3">
        <v>46.917489026987823</v>
      </c>
      <c r="U108" s="3">
        <v>46.505212378590308</v>
      </c>
      <c r="V108" s="3">
        <v>46.926576444851023</v>
      </c>
      <c r="W108" s="3">
        <v>47.5034721742146</v>
      </c>
      <c r="X108" s="3">
        <v>47.552575081656293</v>
      </c>
      <c r="Y108" s="3">
        <v>46.796113934157724</v>
      </c>
      <c r="Z108" s="3">
        <v>47.029723810279698</v>
      </c>
      <c r="AA108" s="3">
        <v>49.582676396395684</v>
      </c>
    </row>
    <row r="109" spans="1:27" ht="15" customHeight="1" x14ac:dyDescent="0.45">
      <c r="B109" s="44" t="s">
        <v>89</v>
      </c>
      <c r="C109" s="1" t="s">
        <v>102</v>
      </c>
      <c r="D109" s="3"/>
      <c r="E109" s="3"/>
      <c r="F109" s="3"/>
      <c r="G109" s="3"/>
      <c r="H109" s="3"/>
      <c r="I109" s="3"/>
      <c r="J109" s="3"/>
      <c r="K109" s="3"/>
      <c r="L109" s="3"/>
      <c r="M109" s="3"/>
      <c r="N109" s="3"/>
      <c r="O109" s="3"/>
      <c r="P109" s="3"/>
      <c r="Q109" s="3"/>
      <c r="R109" s="3"/>
      <c r="S109" s="3"/>
      <c r="T109" s="3">
        <v>2.8843677949374293</v>
      </c>
      <c r="U109" s="3">
        <v>2.8447033093375746</v>
      </c>
      <c r="V109" s="3">
        <v>2.9079569874829096</v>
      </c>
      <c r="W109" s="3">
        <v>2.196262646943568</v>
      </c>
      <c r="X109" s="3">
        <v>2.6603628254236162</v>
      </c>
      <c r="Y109" s="3">
        <v>2.4846547344319512</v>
      </c>
      <c r="Z109" s="3">
        <v>2.7654745960998426</v>
      </c>
      <c r="AA109" s="3">
        <v>2.6511724473320224</v>
      </c>
    </row>
    <row r="110" spans="1:27" ht="15" customHeight="1" x14ac:dyDescent="0.45">
      <c r="B110" s="44" t="s">
        <v>90</v>
      </c>
      <c r="C110" s="1" t="s">
        <v>103</v>
      </c>
      <c r="D110" s="3"/>
      <c r="E110" s="3"/>
      <c r="F110" s="3"/>
      <c r="G110" s="3"/>
      <c r="H110" s="3"/>
      <c r="I110" s="3"/>
      <c r="J110" s="3"/>
      <c r="K110" s="3"/>
      <c r="L110" s="3"/>
      <c r="M110" s="3"/>
      <c r="N110" s="3"/>
      <c r="O110" s="3"/>
      <c r="P110" s="3"/>
      <c r="Q110" s="3"/>
      <c r="R110" s="3"/>
      <c r="S110" s="3"/>
      <c r="T110" s="3">
        <v>3.8453242177903366</v>
      </c>
      <c r="U110" s="3">
        <v>3.7218409545509958</v>
      </c>
      <c r="V110" s="3">
        <v>4.0675806054937516</v>
      </c>
      <c r="W110" s="3">
        <v>3.9299727851240753</v>
      </c>
      <c r="X110" s="3">
        <v>3.6872404530098333</v>
      </c>
      <c r="Y110" s="3">
        <v>3.6847422555362197</v>
      </c>
      <c r="Z110" s="3">
        <v>3.4710363441505381</v>
      </c>
      <c r="AA110" s="3">
        <v>3.3437375032634851</v>
      </c>
    </row>
    <row r="111" spans="1:27" ht="15" customHeight="1" x14ac:dyDescent="0.45">
      <c r="B111" s="44" t="s">
        <v>91</v>
      </c>
      <c r="C111" s="1" t="s">
        <v>104</v>
      </c>
      <c r="D111" s="3"/>
      <c r="E111" s="3"/>
      <c r="F111" s="3"/>
      <c r="G111" s="3"/>
      <c r="H111" s="3"/>
      <c r="I111" s="3"/>
      <c r="J111" s="3"/>
      <c r="K111" s="3"/>
      <c r="L111" s="3"/>
      <c r="M111" s="3"/>
      <c r="N111" s="3"/>
      <c r="O111" s="3"/>
      <c r="P111" s="3"/>
      <c r="Q111" s="3"/>
      <c r="R111" s="3"/>
      <c r="S111" s="3"/>
      <c r="T111" s="3">
        <v>16.085097725025896</v>
      </c>
      <c r="U111" s="3">
        <v>15.937709880060424</v>
      </c>
      <c r="V111" s="3">
        <v>15.510608085973463</v>
      </c>
      <c r="W111" s="3">
        <v>15.662635541692321</v>
      </c>
      <c r="X111" s="3">
        <v>15.692687380057915</v>
      </c>
      <c r="Y111" s="3">
        <v>16.116048833627424</v>
      </c>
      <c r="Z111" s="3">
        <v>15.779864202158983</v>
      </c>
      <c r="AA111" s="3">
        <v>14.788283925549864</v>
      </c>
    </row>
    <row r="112" spans="1:27" ht="15" customHeight="1" x14ac:dyDescent="0.45">
      <c r="B112" s="44" t="s">
        <v>92</v>
      </c>
      <c r="C112" s="1" t="s">
        <v>105</v>
      </c>
      <c r="D112" s="3"/>
      <c r="E112" s="3"/>
      <c r="F112" s="3"/>
      <c r="G112" s="3"/>
      <c r="H112" s="3"/>
      <c r="I112" s="3"/>
      <c r="J112" s="3"/>
      <c r="K112" s="3"/>
      <c r="L112" s="3"/>
      <c r="M112" s="3"/>
      <c r="N112" s="3"/>
      <c r="O112" s="3"/>
      <c r="P112" s="3"/>
      <c r="Q112" s="3"/>
      <c r="R112" s="3"/>
      <c r="S112" s="3"/>
      <c r="T112" s="3">
        <v>5.6360210283352341</v>
      </c>
      <c r="U112" s="3">
        <v>5.3933762131840837</v>
      </c>
      <c r="V112" s="3">
        <v>5.6058014194122823</v>
      </c>
      <c r="W112" s="3">
        <v>5.6112570227126497</v>
      </c>
      <c r="X112" s="3">
        <v>5.5631207320112255</v>
      </c>
      <c r="Y112" s="3">
        <v>5.7153499529207306</v>
      </c>
      <c r="Z112" s="3">
        <v>5.3431110973561733</v>
      </c>
      <c r="AA112" s="3">
        <v>5.1227336150270819</v>
      </c>
    </row>
    <row r="113" spans="2:27" ht="15" customHeight="1" x14ac:dyDescent="0.45">
      <c r="B113" s="44" t="s">
        <v>93</v>
      </c>
      <c r="C113" s="1" t="s">
        <v>106</v>
      </c>
      <c r="D113" s="3"/>
      <c r="E113" s="3"/>
      <c r="F113" s="3"/>
      <c r="G113" s="3"/>
      <c r="H113" s="3"/>
      <c r="I113" s="3"/>
      <c r="J113" s="3"/>
      <c r="K113" s="3"/>
      <c r="L113" s="3"/>
      <c r="M113" s="3"/>
      <c r="N113" s="3"/>
      <c r="O113" s="3"/>
      <c r="P113" s="3"/>
      <c r="Q113" s="3"/>
      <c r="R113" s="3"/>
      <c r="S113" s="3"/>
      <c r="T113" s="3">
        <v>3.6165351199707554</v>
      </c>
      <c r="U113" s="3">
        <v>4.333313927932398</v>
      </c>
      <c r="V113" s="3">
        <v>3.3233961580813731</v>
      </c>
      <c r="W113" s="3">
        <v>3.1054959503453992</v>
      </c>
      <c r="X113" s="3">
        <v>3.2960772099573337</v>
      </c>
      <c r="Y113" s="3">
        <v>4.169042397105005</v>
      </c>
      <c r="Z113" s="3">
        <v>4.0748836556897272</v>
      </c>
      <c r="AA113" s="3">
        <v>3.9428822157950703</v>
      </c>
    </row>
    <row r="114" spans="2:27" ht="15" customHeight="1" x14ac:dyDescent="0.45">
      <c r="B114" s="44" t="s">
        <v>94</v>
      </c>
      <c r="C114" s="1" t="s">
        <v>107</v>
      </c>
      <c r="D114" s="3"/>
      <c r="E114" s="3"/>
      <c r="F114" s="3"/>
      <c r="G114" s="3"/>
      <c r="H114" s="3"/>
      <c r="I114" s="3"/>
      <c r="J114" s="3"/>
      <c r="K114" s="3"/>
      <c r="L114" s="3"/>
      <c r="M114" s="3"/>
      <c r="N114" s="3"/>
      <c r="O114" s="3"/>
      <c r="P114" s="3"/>
      <c r="Q114" s="3"/>
      <c r="R114" s="3"/>
      <c r="S114" s="3"/>
      <c r="T114" s="3">
        <v>4.4285253571769285</v>
      </c>
      <c r="U114" s="3">
        <v>4.5105792228197776</v>
      </c>
      <c r="V114" s="3">
        <v>4.2315723221051265</v>
      </c>
      <c r="W114" s="3">
        <v>4.1325738901211464</v>
      </c>
      <c r="X114" s="3">
        <v>4.0736603633644393</v>
      </c>
      <c r="Y114" s="3">
        <v>3.6904314851268687</v>
      </c>
      <c r="Z114" s="3">
        <v>3.5138153096782796</v>
      </c>
      <c r="AA114" s="3">
        <v>3.4627493405064445</v>
      </c>
    </row>
    <row r="115" spans="2:27" ht="15" customHeight="1" x14ac:dyDescent="0.45">
      <c r="B115" s="44" t="s">
        <v>95</v>
      </c>
      <c r="C115" s="1" t="s">
        <v>74</v>
      </c>
      <c r="D115" s="3"/>
      <c r="E115" s="3"/>
      <c r="F115" s="3"/>
      <c r="G115" s="3"/>
      <c r="H115" s="3"/>
      <c r="I115" s="3"/>
      <c r="J115" s="3"/>
      <c r="K115" s="3"/>
      <c r="L115" s="3"/>
      <c r="M115" s="3"/>
      <c r="N115" s="3"/>
      <c r="O115" s="3"/>
      <c r="P115" s="3"/>
      <c r="Q115" s="3"/>
      <c r="R115" s="3"/>
      <c r="S115" s="3"/>
      <c r="T115" s="3">
        <v>5.2855769157709984</v>
      </c>
      <c r="U115" s="3">
        <v>5.2974310427049316</v>
      </c>
      <c r="V115" s="3">
        <v>5.468454694040684</v>
      </c>
      <c r="W115" s="3">
        <v>5.4577862595275262</v>
      </c>
      <c r="X115" s="3">
        <v>5.4550302414410243</v>
      </c>
      <c r="Y115" s="3">
        <v>5.0969951027898874</v>
      </c>
      <c r="Z115" s="3">
        <v>5.1027102829085642</v>
      </c>
      <c r="AA115" s="3">
        <v>5.1045537823088818</v>
      </c>
    </row>
    <row r="116" spans="2:27" ht="15" customHeight="1" x14ac:dyDescent="0.45">
      <c r="B116" s="44" t="s">
        <v>96</v>
      </c>
      <c r="C116" s="1" t="s">
        <v>108</v>
      </c>
      <c r="D116" s="3"/>
      <c r="E116" s="3"/>
      <c r="F116" s="3"/>
      <c r="G116" s="3"/>
      <c r="H116" s="3"/>
      <c r="I116" s="3"/>
      <c r="J116" s="3"/>
      <c r="K116" s="3"/>
      <c r="L116" s="3"/>
      <c r="M116" s="3"/>
      <c r="N116" s="3"/>
      <c r="O116" s="3"/>
      <c r="P116" s="3"/>
      <c r="Q116" s="3"/>
      <c r="R116" s="3"/>
      <c r="S116" s="3"/>
      <c r="T116" s="3">
        <v>1.4211728691588075</v>
      </c>
      <c r="U116" s="3">
        <v>1.5809045986540495</v>
      </c>
      <c r="V116" s="3">
        <v>1.6095410947223578</v>
      </c>
      <c r="W116" s="3">
        <v>1.6523628682952662</v>
      </c>
      <c r="X116" s="3">
        <v>1.7436958143862047</v>
      </c>
      <c r="Y116" s="3">
        <v>1.44583361436577</v>
      </c>
      <c r="Z116" s="3">
        <v>2.0277828665500937</v>
      </c>
      <c r="AA116" s="3">
        <v>1.7238187247416892</v>
      </c>
    </row>
    <row r="117" spans="2:27" ht="15" customHeight="1" x14ac:dyDescent="0.45">
      <c r="B117" s="44" t="s">
        <v>97</v>
      </c>
      <c r="C117" s="1" t="s">
        <v>81</v>
      </c>
      <c r="D117" s="3"/>
      <c r="E117" s="3"/>
      <c r="F117" s="3"/>
      <c r="G117" s="3"/>
      <c r="H117" s="3"/>
      <c r="I117" s="3"/>
      <c r="J117" s="3"/>
      <c r="K117" s="3"/>
      <c r="L117" s="3"/>
      <c r="M117" s="3"/>
      <c r="N117" s="3"/>
      <c r="O117" s="3"/>
      <c r="P117" s="3"/>
      <c r="Q117" s="3"/>
      <c r="R117" s="3"/>
      <c r="S117" s="3"/>
      <c r="T117" s="3">
        <v>0.52914865972644931</v>
      </c>
      <c r="U117" s="3">
        <v>0.68579498281810636</v>
      </c>
      <c r="V117" s="3">
        <v>0.74940014584421155</v>
      </c>
      <c r="W117" s="3">
        <v>0.89841856740544634</v>
      </c>
      <c r="X117" s="3">
        <v>0.92626147944906201</v>
      </c>
      <c r="Y117" s="3">
        <v>0.80914083866758246</v>
      </c>
      <c r="Z117" s="3">
        <v>0.91466453287649196</v>
      </c>
      <c r="AA117" s="3">
        <v>0.8356192283397621</v>
      </c>
    </row>
    <row r="118" spans="2:27" ht="15" customHeight="1" x14ac:dyDescent="0.45">
      <c r="B118" s="44" t="s">
        <v>98</v>
      </c>
      <c r="C118" s="1" t="s">
        <v>109</v>
      </c>
      <c r="D118" s="3"/>
      <c r="E118" s="3"/>
      <c r="F118" s="3"/>
      <c r="G118" s="3"/>
      <c r="H118" s="3"/>
      <c r="I118" s="3"/>
      <c r="J118" s="3"/>
      <c r="K118" s="3"/>
      <c r="L118" s="3"/>
      <c r="M118" s="3"/>
      <c r="N118" s="3"/>
      <c r="O118" s="3"/>
      <c r="P118" s="3"/>
      <c r="Q118" s="3"/>
      <c r="R118" s="3"/>
      <c r="S118" s="3"/>
      <c r="T118" s="3">
        <v>6.6919122631800665</v>
      </c>
      <c r="U118" s="3">
        <v>6.6922263518988929</v>
      </c>
      <c r="V118" s="3">
        <v>6.6411273253566359</v>
      </c>
      <c r="W118" s="3">
        <v>6.5865340816650821</v>
      </c>
      <c r="X118" s="3">
        <v>6.2887967332811447</v>
      </c>
      <c r="Y118" s="3">
        <v>6.5291244722926471</v>
      </c>
      <c r="Z118" s="3">
        <v>6.2626675072708426</v>
      </c>
      <c r="AA118" s="3">
        <v>5.7841028677812814</v>
      </c>
    </row>
    <row r="119" spans="2:27" ht="15" customHeight="1" x14ac:dyDescent="0.45">
      <c r="B119" s="44" t="s">
        <v>99</v>
      </c>
      <c r="C119" s="1" t="s">
        <v>110</v>
      </c>
      <c r="D119" s="3"/>
      <c r="E119" s="3"/>
      <c r="F119" s="3"/>
      <c r="G119" s="3"/>
      <c r="H119" s="3"/>
      <c r="I119" s="3"/>
      <c r="J119" s="3"/>
      <c r="K119" s="3"/>
      <c r="L119" s="3"/>
      <c r="M119" s="3"/>
      <c r="N119" s="3"/>
      <c r="O119" s="3"/>
      <c r="P119" s="3"/>
      <c r="Q119" s="3"/>
      <c r="R119" s="3"/>
      <c r="S119" s="3"/>
      <c r="T119" s="3">
        <v>0.95259844474067901</v>
      </c>
      <c r="U119" s="3">
        <v>0.8466096364246003</v>
      </c>
      <c r="V119" s="3">
        <v>1.1805645495423958</v>
      </c>
      <c r="W119" s="3">
        <v>1.2943780608212418</v>
      </c>
      <c r="X119" s="3">
        <v>1.483944447668553</v>
      </c>
      <c r="Y119" s="3">
        <v>1.7661121933965935</v>
      </c>
      <c r="Z119" s="3">
        <v>1.9184144727679688</v>
      </c>
      <c r="AA119" s="3">
        <v>1.8906570392023716</v>
      </c>
    </row>
    <row r="120" spans="2:27" ht="15" customHeight="1" x14ac:dyDescent="0.45">
      <c r="B120" s="44" t="s">
        <v>100</v>
      </c>
      <c r="C120" s="1" t="s">
        <v>111</v>
      </c>
      <c r="D120" s="3"/>
      <c r="E120" s="3"/>
      <c r="F120" s="3"/>
      <c r="G120" s="3"/>
      <c r="H120" s="3"/>
      <c r="I120" s="3"/>
      <c r="J120" s="3"/>
      <c r="K120" s="3"/>
      <c r="L120" s="3"/>
      <c r="M120" s="3"/>
      <c r="N120" s="3"/>
      <c r="O120" s="3"/>
      <c r="P120" s="3"/>
      <c r="Q120" s="3"/>
      <c r="R120" s="3"/>
      <c r="S120" s="3"/>
      <c r="T120" s="3">
        <v>1.7062305771985915</v>
      </c>
      <c r="U120" s="3">
        <v>1.6502975010238545</v>
      </c>
      <c r="V120" s="3">
        <v>1.7774201670937875</v>
      </c>
      <c r="W120" s="3">
        <v>1.9688501511316741</v>
      </c>
      <c r="X120" s="3">
        <v>1.5765472382933563</v>
      </c>
      <c r="Y120" s="3">
        <v>1.6964101855815958</v>
      </c>
      <c r="Z120" s="3">
        <v>1.7958513222127988</v>
      </c>
      <c r="AA120" s="3">
        <v>1.7670129137563619</v>
      </c>
    </row>
    <row r="121" spans="2:27" s="68" customFormat="1" ht="15" customHeight="1" thickBot="1" x14ac:dyDescent="0.45">
      <c r="B121" s="86" t="s">
        <v>112</v>
      </c>
      <c r="C121" s="100" t="s">
        <v>83</v>
      </c>
      <c r="D121" s="101"/>
      <c r="E121" s="101"/>
      <c r="F121" s="101"/>
      <c r="G121" s="101"/>
      <c r="H121" s="101"/>
      <c r="I121" s="101"/>
      <c r="J121" s="101"/>
      <c r="K121" s="101"/>
      <c r="L121" s="101"/>
      <c r="M121" s="101"/>
      <c r="N121" s="102"/>
      <c r="O121" s="102"/>
      <c r="P121" s="102"/>
      <c r="Q121" s="102"/>
      <c r="R121" s="102"/>
      <c r="S121" s="102"/>
      <c r="T121" s="102">
        <v>100</v>
      </c>
      <c r="U121" s="102">
        <v>100</v>
      </c>
      <c r="V121" s="102">
        <v>100</v>
      </c>
      <c r="W121" s="102">
        <v>100</v>
      </c>
      <c r="X121" s="102">
        <v>100</v>
      </c>
      <c r="Y121" s="102">
        <v>100</v>
      </c>
      <c r="Z121" s="102">
        <v>100</v>
      </c>
      <c r="AA121" s="102">
        <v>100</v>
      </c>
    </row>
    <row r="122" spans="2:27" ht="8.25" customHeight="1" thickTop="1" x14ac:dyDescent="0.45">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row>
    <row r="123" spans="2:27" ht="8.25" customHeight="1" thickBot="1" x14ac:dyDescent="0.5">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row>
    <row r="124" spans="2:27" ht="15" customHeight="1" thickTop="1" x14ac:dyDescent="0.45">
      <c r="B124" s="104" t="str">
        <f>Synthèse!$B$57</f>
        <v>Source : Institut National de la Statistique et de la Démographie, Burkina Faso</v>
      </c>
      <c r="C124" s="44"/>
      <c r="D124" s="44"/>
      <c r="E124" s="44"/>
      <c r="F124" s="44"/>
      <c r="G124" s="44"/>
      <c r="H124" s="44"/>
      <c r="I124" s="44"/>
      <c r="J124" s="44"/>
      <c r="K124" s="44"/>
      <c r="L124" s="44"/>
      <c r="M124" s="44"/>
      <c r="N124" s="44"/>
      <c r="O124" s="44"/>
      <c r="P124" s="44"/>
      <c r="Q124" s="44"/>
      <c r="R124" s="44"/>
      <c r="S124" s="44"/>
      <c r="T124" s="44"/>
      <c r="U124" s="44"/>
      <c r="V124" s="44"/>
      <c r="W124" s="44"/>
      <c r="X124" s="104"/>
      <c r="Y124" s="44"/>
      <c r="Z124" s="44"/>
      <c r="AA124" s="44"/>
    </row>
    <row r="125" spans="2:27" ht="15" customHeight="1" thickBot="1" x14ac:dyDescent="0.5">
      <c r="B125" s="201">
        <f>Synthèse!$B$58</f>
        <v>45483</v>
      </c>
      <c r="C125" s="201"/>
      <c r="D125" s="85"/>
      <c r="E125" s="85"/>
      <c r="F125" s="85"/>
      <c r="G125" s="85"/>
      <c r="H125" s="85"/>
      <c r="I125" s="85"/>
      <c r="J125" s="85"/>
      <c r="K125" s="85"/>
      <c r="L125" s="85"/>
      <c r="M125" s="85"/>
      <c r="N125" s="85"/>
      <c r="O125" s="85"/>
      <c r="P125" s="85"/>
      <c r="Q125" s="85"/>
      <c r="R125" s="85"/>
      <c r="S125" s="85"/>
      <c r="T125" s="85"/>
      <c r="U125" s="85"/>
      <c r="V125" s="85"/>
      <c r="W125" s="85"/>
      <c r="X125" s="89"/>
      <c r="Y125" s="85"/>
      <c r="Z125" s="85"/>
      <c r="AA125" s="85"/>
    </row>
  </sheetData>
  <mergeCells count="1">
    <mergeCell ref="B125:C125"/>
  </mergeCells>
  <hyperlinks>
    <hyperlink ref="A1" location="Sommaire!B2" display="Sommaire" xr:uid="{94269277-E7F2-4846-8BC4-71803AB44EA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9"/>
  <dimension ref="A1:AA155"/>
  <sheetViews>
    <sheetView showGridLines="0" zoomScale="89" zoomScaleNormal="89" workbookViewId="0">
      <pane xSplit="3" ySplit="5" topLeftCell="N6" activePane="bottomRight" state="frozen"/>
      <selection activeCell="D12" sqref="D12"/>
      <selection pane="topRight" activeCell="D12" sqref="D12"/>
      <selection pane="bottomLeft" activeCell="D12" sqref="D12"/>
      <selection pane="bottomRight" activeCell="AA7" sqref="AA7"/>
    </sheetView>
  </sheetViews>
  <sheetFormatPr baseColWidth="10" defaultColWidth="8.71875" defaultRowHeight="15" customHeight="1" x14ac:dyDescent="0.45"/>
  <cols>
    <col min="1" max="1" width="8.71875" style="45"/>
    <col min="2" max="2" width="8.109375" style="45" customWidth="1"/>
    <col min="3" max="3" width="59.38671875" style="45" customWidth="1"/>
    <col min="4" max="19" width="12.38671875" style="45" bestFit="1" customWidth="1"/>
    <col min="20" max="20" width="10.109375" style="45" bestFit="1" customWidth="1"/>
    <col min="21" max="21" width="9.38671875" style="45" customWidth="1"/>
    <col min="22" max="27" width="9.71875" style="45" customWidth="1"/>
    <col min="28" max="16384" width="8.71875" style="45"/>
  </cols>
  <sheetData>
    <row r="1" spans="1:27" ht="15" customHeight="1" x14ac:dyDescent="0.45">
      <c r="A1" s="76" t="s">
        <v>296</v>
      </c>
    </row>
    <row r="2" spans="1:27" ht="7.5" customHeight="1" thickBot="1" x14ac:dyDescent="0.5">
      <c r="A2" s="76"/>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21" customHeight="1" thickTop="1" x14ac:dyDescent="0.5">
      <c r="C3" s="62" t="s">
        <v>356</v>
      </c>
      <c r="D3" s="64"/>
      <c r="E3" s="64"/>
      <c r="F3" s="64"/>
      <c r="G3" s="64"/>
      <c r="H3" s="64"/>
      <c r="I3" s="64"/>
      <c r="J3" s="64"/>
      <c r="K3" s="64"/>
      <c r="L3" s="64"/>
      <c r="M3" s="64"/>
      <c r="N3" s="64"/>
      <c r="O3" s="64"/>
      <c r="P3" s="64"/>
      <c r="Q3" s="64"/>
      <c r="R3" s="64"/>
      <c r="S3" s="64"/>
      <c r="T3" s="64"/>
      <c r="U3" s="64"/>
      <c r="V3" s="64"/>
      <c r="W3" s="64"/>
    </row>
    <row r="4" spans="1:27" ht="21" customHeight="1" x14ac:dyDescent="0.5">
      <c r="C4" s="62" t="s">
        <v>357</v>
      </c>
      <c r="D4" s="64"/>
      <c r="E4" s="64"/>
      <c r="F4" s="64"/>
      <c r="G4" s="64"/>
      <c r="H4" s="64"/>
      <c r="I4" s="64"/>
      <c r="J4" s="64"/>
      <c r="K4" s="64"/>
      <c r="L4" s="64"/>
      <c r="M4" s="64"/>
      <c r="N4" s="64"/>
      <c r="O4" s="64"/>
      <c r="P4" s="64"/>
      <c r="Q4" s="64"/>
      <c r="R4" s="64"/>
      <c r="S4" s="64"/>
      <c r="T4" s="64"/>
      <c r="U4" s="64"/>
      <c r="V4" s="64"/>
      <c r="W4" s="64"/>
    </row>
    <row r="5" spans="1:27" s="96" customFormat="1" ht="15" customHeight="1" thickBot="1" x14ac:dyDescent="0.5">
      <c r="B5" s="79"/>
      <c r="C5" s="95" t="s">
        <v>441</v>
      </c>
      <c r="D5" s="99">
        <v>1999</v>
      </c>
      <c r="E5" s="99">
        <f t="shared" ref="E5:AA5" si="0">+D5+1</f>
        <v>2000</v>
      </c>
      <c r="F5" s="99">
        <f t="shared" si="0"/>
        <v>2001</v>
      </c>
      <c r="G5" s="99">
        <f t="shared" si="0"/>
        <v>2002</v>
      </c>
      <c r="H5" s="99">
        <f t="shared" si="0"/>
        <v>2003</v>
      </c>
      <c r="I5" s="99">
        <f t="shared" si="0"/>
        <v>2004</v>
      </c>
      <c r="J5" s="99">
        <f t="shared" si="0"/>
        <v>2005</v>
      </c>
      <c r="K5" s="99">
        <f t="shared" si="0"/>
        <v>2006</v>
      </c>
      <c r="L5" s="99">
        <f t="shared" si="0"/>
        <v>2007</v>
      </c>
      <c r="M5" s="99">
        <f t="shared" si="0"/>
        <v>2008</v>
      </c>
      <c r="N5" s="99">
        <f t="shared" si="0"/>
        <v>2009</v>
      </c>
      <c r="O5" s="99">
        <f t="shared" si="0"/>
        <v>2010</v>
      </c>
      <c r="P5" s="99">
        <f t="shared" si="0"/>
        <v>2011</v>
      </c>
      <c r="Q5" s="99">
        <f t="shared" si="0"/>
        <v>2012</v>
      </c>
      <c r="R5" s="99">
        <f t="shared" si="0"/>
        <v>2013</v>
      </c>
      <c r="S5" s="99">
        <f t="shared" si="0"/>
        <v>2014</v>
      </c>
      <c r="T5" s="99">
        <f t="shared" si="0"/>
        <v>2015</v>
      </c>
      <c r="U5" s="99">
        <f t="shared" si="0"/>
        <v>2016</v>
      </c>
      <c r="V5" s="99">
        <f t="shared" si="0"/>
        <v>2017</v>
      </c>
      <c r="W5" s="99">
        <f t="shared" si="0"/>
        <v>2018</v>
      </c>
      <c r="X5" s="99">
        <f t="shared" si="0"/>
        <v>2019</v>
      </c>
      <c r="Y5" s="99">
        <f t="shared" si="0"/>
        <v>2020</v>
      </c>
      <c r="Z5" s="99">
        <f t="shared" si="0"/>
        <v>2021</v>
      </c>
      <c r="AA5" s="99">
        <f t="shared" si="0"/>
        <v>2022</v>
      </c>
    </row>
    <row r="6" spans="1:27" ht="15" customHeight="1" thickTop="1" x14ac:dyDescent="0.5">
      <c r="B6" s="67" t="s">
        <v>0</v>
      </c>
      <c r="C6" s="62" t="s">
        <v>1</v>
      </c>
      <c r="D6" s="64"/>
      <c r="E6" s="64"/>
      <c r="F6" s="64"/>
      <c r="G6" s="64"/>
      <c r="H6" s="64"/>
      <c r="I6" s="64"/>
      <c r="J6" s="64"/>
      <c r="K6" s="64"/>
      <c r="L6" s="64"/>
      <c r="M6" s="64"/>
      <c r="N6" s="64"/>
      <c r="O6" s="64"/>
      <c r="P6" s="64"/>
      <c r="Q6" s="64"/>
      <c r="R6" s="64"/>
      <c r="S6" s="64"/>
      <c r="T6" s="64"/>
      <c r="U6" s="64"/>
      <c r="V6" s="64"/>
      <c r="W6" s="64"/>
    </row>
    <row r="7" spans="1:27" ht="15" customHeight="1" x14ac:dyDescent="0.45">
      <c r="B7" s="44" t="s">
        <v>88</v>
      </c>
      <c r="C7" s="1" t="s">
        <v>113</v>
      </c>
      <c r="D7" s="2"/>
      <c r="E7" s="2"/>
      <c r="F7" s="2"/>
      <c r="G7" s="2"/>
      <c r="H7" s="2"/>
      <c r="I7" s="2"/>
      <c r="J7" s="2"/>
      <c r="K7" s="2"/>
      <c r="L7" s="2"/>
      <c r="M7" s="2"/>
      <c r="N7" s="2"/>
      <c r="O7" s="2"/>
      <c r="P7" s="2"/>
      <c r="Q7" s="2"/>
      <c r="R7" s="2"/>
      <c r="S7" s="2"/>
      <c r="T7" s="2">
        <v>655655</v>
      </c>
      <c r="U7" s="2">
        <v>770658</v>
      </c>
      <c r="V7" s="2">
        <v>830113</v>
      </c>
      <c r="W7" s="2">
        <v>847988</v>
      </c>
      <c r="X7" s="2">
        <v>797234</v>
      </c>
      <c r="Y7" s="2">
        <v>831473</v>
      </c>
      <c r="Z7" s="2">
        <v>925165</v>
      </c>
      <c r="AA7" s="2">
        <v>965953</v>
      </c>
    </row>
    <row r="8" spans="1:27" s="58" customFormat="1" ht="15" customHeight="1" x14ac:dyDescent="0.45">
      <c r="B8" s="61" t="s">
        <v>131</v>
      </c>
      <c r="C8" s="13" t="s">
        <v>114</v>
      </c>
      <c r="D8" s="10"/>
      <c r="E8" s="10"/>
      <c r="F8" s="10"/>
      <c r="G8" s="10"/>
      <c r="H8" s="10"/>
      <c r="I8" s="10"/>
      <c r="J8" s="10"/>
      <c r="K8" s="10"/>
      <c r="L8" s="10"/>
      <c r="M8" s="10"/>
      <c r="N8" s="10"/>
      <c r="O8" s="10"/>
      <c r="P8" s="10"/>
      <c r="Q8" s="10"/>
      <c r="R8" s="10"/>
      <c r="S8" s="10"/>
      <c r="T8" s="2">
        <v>332773</v>
      </c>
      <c r="U8" s="2">
        <v>378152</v>
      </c>
      <c r="V8" s="2">
        <v>366538</v>
      </c>
      <c r="W8" s="2">
        <v>385533</v>
      </c>
      <c r="X8" s="2">
        <v>448266</v>
      </c>
      <c r="Y8" s="2">
        <v>461740</v>
      </c>
      <c r="Z8" s="2">
        <v>493235</v>
      </c>
      <c r="AA8" s="2">
        <v>516689</v>
      </c>
    </row>
    <row r="9" spans="1:27" s="58" customFormat="1" ht="15" customHeight="1" x14ac:dyDescent="0.45">
      <c r="B9" s="61" t="s">
        <v>132</v>
      </c>
      <c r="C9" s="13" t="s">
        <v>115</v>
      </c>
      <c r="D9" s="10"/>
      <c r="E9" s="10"/>
      <c r="F9" s="10"/>
      <c r="G9" s="10"/>
      <c r="H9" s="10"/>
      <c r="I9" s="10"/>
      <c r="J9" s="10"/>
      <c r="K9" s="10"/>
      <c r="L9" s="10"/>
      <c r="M9" s="10"/>
      <c r="N9" s="10"/>
      <c r="O9" s="10"/>
      <c r="P9" s="10"/>
      <c r="Q9" s="10"/>
      <c r="R9" s="10"/>
      <c r="S9" s="10"/>
      <c r="T9" s="2">
        <v>322882</v>
      </c>
      <c r="U9" s="2">
        <v>392506</v>
      </c>
      <c r="V9" s="2">
        <v>463575</v>
      </c>
      <c r="W9" s="2">
        <v>462455</v>
      </c>
      <c r="X9" s="2">
        <v>348968</v>
      </c>
      <c r="Y9" s="2">
        <v>369733</v>
      </c>
      <c r="Z9" s="2">
        <v>431930</v>
      </c>
      <c r="AA9" s="2">
        <v>449264</v>
      </c>
    </row>
    <row r="10" spans="1:27" ht="15" customHeight="1" x14ac:dyDescent="0.45">
      <c r="B10" s="44" t="s">
        <v>89</v>
      </c>
      <c r="C10" s="1" t="s">
        <v>116</v>
      </c>
      <c r="D10" s="2"/>
      <c r="E10" s="2"/>
      <c r="F10" s="2"/>
      <c r="G10" s="2"/>
      <c r="H10" s="2"/>
      <c r="I10" s="2"/>
      <c r="J10" s="2"/>
      <c r="K10" s="2"/>
      <c r="L10" s="2"/>
      <c r="M10" s="2"/>
      <c r="N10" s="2"/>
      <c r="O10" s="2"/>
      <c r="P10" s="2"/>
      <c r="Q10" s="2"/>
      <c r="R10" s="2"/>
      <c r="S10" s="2"/>
      <c r="T10" s="2">
        <v>514826</v>
      </c>
      <c r="U10" s="2">
        <v>583687</v>
      </c>
      <c r="V10" s="2">
        <v>681312</v>
      </c>
      <c r="W10" s="2">
        <v>713444</v>
      </c>
      <c r="X10" s="2">
        <v>743336</v>
      </c>
      <c r="Y10" s="2">
        <v>735153</v>
      </c>
      <c r="Z10" s="2">
        <v>757348</v>
      </c>
      <c r="AA10" s="2">
        <v>793657</v>
      </c>
    </row>
    <row r="11" spans="1:27" s="58" customFormat="1" ht="15" customHeight="1" x14ac:dyDescent="0.45">
      <c r="B11" s="61" t="s">
        <v>133</v>
      </c>
      <c r="C11" s="13" t="s">
        <v>117</v>
      </c>
      <c r="D11" s="10"/>
      <c r="E11" s="10"/>
      <c r="F11" s="10"/>
      <c r="G11" s="10"/>
      <c r="H11" s="10"/>
      <c r="I11" s="10"/>
      <c r="J11" s="10"/>
      <c r="K11" s="10"/>
      <c r="L11" s="10"/>
      <c r="M11" s="10"/>
      <c r="N11" s="10"/>
      <c r="O11" s="10"/>
      <c r="P11" s="10"/>
      <c r="Q11" s="10"/>
      <c r="R11" s="10"/>
      <c r="S11" s="10"/>
      <c r="T11" s="2">
        <v>200167</v>
      </c>
      <c r="U11" s="2">
        <v>146133</v>
      </c>
      <c r="V11" s="2">
        <v>145186</v>
      </c>
      <c r="W11" s="2">
        <v>173679</v>
      </c>
      <c r="X11" s="2">
        <v>224740</v>
      </c>
      <c r="Y11" s="2">
        <v>180826</v>
      </c>
      <c r="Z11" s="2">
        <v>197259</v>
      </c>
      <c r="AA11" s="2">
        <v>217911</v>
      </c>
    </row>
    <row r="12" spans="1:27" s="58" customFormat="1" ht="15" customHeight="1" x14ac:dyDescent="0.45">
      <c r="B12" s="61" t="s">
        <v>134</v>
      </c>
      <c r="C12" s="13" t="s">
        <v>118</v>
      </c>
      <c r="D12" s="10"/>
      <c r="E12" s="10"/>
      <c r="F12" s="10"/>
      <c r="G12" s="10"/>
      <c r="H12" s="10"/>
      <c r="I12" s="10"/>
      <c r="J12" s="10"/>
      <c r="K12" s="10"/>
      <c r="L12" s="10"/>
      <c r="M12" s="10"/>
      <c r="N12" s="10"/>
      <c r="O12" s="10"/>
      <c r="P12" s="10"/>
      <c r="Q12" s="10"/>
      <c r="R12" s="10"/>
      <c r="S12" s="10"/>
      <c r="T12" s="2">
        <v>66988</v>
      </c>
      <c r="U12" s="2">
        <v>54510</v>
      </c>
      <c r="V12" s="2">
        <v>38637</v>
      </c>
      <c r="W12" s="2">
        <v>45286</v>
      </c>
      <c r="X12" s="2">
        <v>55112</v>
      </c>
      <c r="Y12" s="2">
        <v>47056</v>
      </c>
      <c r="Z12" s="2">
        <v>47028</v>
      </c>
      <c r="AA12" s="2">
        <v>27401</v>
      </c>
    </row>
    <row r="13" spans="1:27" s="58" customFormat="1" ht="15" customHeight="1" x14ac:dyDescent="0.45">
      <c r="B13" s="61" t="s">
        <v>135</v>
      </c>
      <c r="C13" s="13" t="s">
        <v>119</v>
      </c>
      <c r="D13" s="10"/>
      <c r="E13" s="10"/>
      <c r="F13" s="10"/>
      <c r="G13" s="10"/>
      <c r="H13" s="10"/>
      <c r="I13" s="10"/>
      <c r="J13" s="10"/>
      <c r="K13" s="10"/>
      <c r="L13" s="10"/>
      <c r="M13" s="10"/>
      <c r="N13" s="10"/>
      <c r="O13" s="10"/>
      <c r="P13" s="10"/>
      <c r="Q13" s="10"/>
      <c r="R13" s="10"/>
      <c r="S13" s="10"/>
      <c r="T13" s="2">
        <v>247671</v>
      </c>
      <c r="U13" s="2">
        <v>383044</v>
      </c>
      <c r="V13" s="2">
        <v>497489</v>
      </c>
      <c r="W13" s="2">
        <v>494479</v>
      </c>
      <c r="X13" s="2">
        <v>463484</v>
      </c>
      <c r="Y13" s="2">
        <v>507271</v>
      </c>
      <c r="Z13" s="2">
        <v>513061</v>
      </c>
      <c r="AA13" s="2">
        <v>548345</v>
      </c>
    </row>
    <row r="14" spans="1:27" ht="15" customHeight="1" x14ac:dyDescent="0.45">
      <c r="B14" s="44" t="s">
        <v>90</v>
      </c>
      <c r="C14" s="1" t="s">
        <v>120</v>
      </c>
      <c r="D14" s="2"/>
      <c r="E14" s="2"/>
      <c r="F14" s="2"/>
      <c r="G14" s="2"/>
      <c r="H14" s="2"/>
      <c r="I14" s="2"/>
      <c r="J14" s="2"/>
      <c r="K14" s="2"/>
      <c r="L14" s="2"/>
      <c r="M14" s="2"/>
      <c r="N14" s="2"/>
      <c r="O14" s="2"/>
      <c r="P14" s="2"/>
      <c r="Q14" s="2"/>
      <c r="R14" s="2"/>
      <c r="S14" s="2"/>
      <c r="T14" s="2"/>
      <c r="U14" s="2"/>
      <c r="V14" s="2"/>
      <c r="W14" s="2"/>
      <c r="X14" s="2"/>
      <c r="Y14" s="2"/>
      <c r="Z14" s="2"/>
      <c r="AA14" s="2"/>
    </row>
    <row r="15" spans="1:27" ht="15" customHeight="1" x14ac:dyDescent="0.45">
      <c r="B15" s="44" t="s">
        <v>91</v>
      </c>
      <c r="C15" s="1" t="s">
        <v>121</v>
      </c>
      <c r="D15" s="2"/>
      <c r="E15" s="2"/>
      <c r="F15" s="2"/>
      <c r="G15" s="2"/>
      <c r="H15" s="2"/>
      <c r="I15" s="2"/>
      <c r="J15" s="2"/>
      <c r="K15" s="2"/>
      <c r="L15" s="2"/>
      <c r="M15" s="2"/>
      <c r="N15" s="2"/>
      <c r="O15" s="2"/>
      <c r="P15" s="2"/>
      <c r="Q15" s="2"/>
      <c r="R15" s="2"/>
      <c r="S15" s="2"/>
      <c r="T15" s="2">
        <v>100980</v>
      </c>
      <c r="U15" s="2">
        <v>98772</v>
      </c>
      <c r="V15" s="2">
        <v>96613</v>
      </c>
      <c r="W15" s="2">
        <v>100756</v>
      </c>
      <c r="X15" s="2">
        <v>98064</v>
      </c>
      <c r="Y15" s="2">
        <v>111211</v>
      </c>
      <c r="Z15" s="2">
        <v>115533</v>
      </c>
      <c r="AA15" s="2">
        <v>141809</v>
      </c>
    </row>
    <row r="16" spans="1:27" s="58" customFormat="1" ht="15" customHeight="1" x14ac:dyDescent="0.45">
      <c r="B16" s="61" t="s">
        <v>136</v>
      </c>
      <c r="C16" s="13" t="s">
        <v>122</v>
      </c>
      <c r="D16" s="10"/>
      <c r="E16" s="10"/>
      <c r="F16" s="10"/>
      <c r="G16" s="10"/>
      <c r="H16" s="10"/>
      <c r="I16" s="10"/>
      <c r="J16" s="10"/>
      <c r="K16" s="10"/>
      <c r="L16" s="10"/>
      <c r="M16" s="10"/>
      <c r="N16" s="10"/>
      <c r="O16" s="10"/>
      <c r="P16" s="10"/>
      <c r="Q16" s="10"/>
      <c r="R16" s="10"/>
      <c r="S16" s="10"/>
      <c r="T16" s="2">
        <v>99506</v>
      </c>
      <c r="U16" s="2">
        <v>97399</v>
      </c>
      <c r="V16" s="2">
        <v>95482</v>
      </c>
      <c r="W16" s="2">
        <v>99386</v>
      </c>
      <c r="X16" s="2">
        <v>96708</v>
      </c>
      <c r="Y16" s="2">
        <v>108663</v>
      </c>
      <c r="Z16" s="2">
        <v>112461</v>
      </c>
      <c r="AA16" s="2">
        <v>138528</v>
      </c>
    </row>
    <row r="17" spans="1:27" s="58" customFormat="1" ht="15" customHeight="1" x14ac:dyDescent="0.45">
      <c r="B17" s="61" t="s">
        <v>137</v>
      </c>
      <c r="C17" s="13" t="s">
        <v>123</v>
      </c>
      <c r="D17" s="10"/>
      <c r="E17" s="10"/>
      <c r="F17" s="10"/>
      <c r="G17" s="10"/>
      <c r="H17" s="10"/>
      <c r="I17" s="10"/>
      <c r="J17" s="10"/>
      <c r="K17" s="10"/>
      <c r="L17" s="10"/>
      <c r="M17" s="10"/>
      <c r="N17" s="10"/>
      <c r="O17" s="10"/>
      <c r="P17" s="10"/>
      <c r="Q17" s="10"/>
      <c r="R17" s="10"/>
      <c r="S17" s="10"/>
      <c r="T17" s="2">
        <v>1474</v>
      </c>
      <c r="U17" s="2">
        <v>1373</v>
      </c>
      <c r="V17" s="2">
        <v>1131</v>
      </c>
      <c r="W17" s="2">
        <v>1370</v>
      </c>
      <c r="X17" s="2">
        <v>1356</v>
      </c>
      <c r="Y17" s="2">
        <v>2548</v>
      </c>
      <c r="Z17" s="2">
        <v>3072</v>
      </c>
      <c r="AA17" s="2">
        <v>3281</v>
      </c>
    </row>
    <row r="18" spans="1:27" ht="15" customHeight="1" x14ac:dyDescent="0.45">
      <c r="B18" s="44" t="s">
        <v>92</v>
      </c>
      <c r="C18" s="1" t="s">
        <v>124</v>
      </c>
      <c r="D18" s="2"/>
      <c r="E18" s="2"/>
      <c r="F18" s="2"/>
      <c r="G18" s="2"/>
      <c r="H18" s="2"/>
      <c r="I18" s="2"/>
      <c r="J18" s="2"/>
      <c r="K18" s="2"/>
      <c r="L18" s="2"/>
      <c r="M18" s="2"/>
      <c r="N18" s="2"/>
      <c r="O18" s="2"/>
      <c r="P18" s="2"/>
      <c r="Q18" s="2"/>
      <c r="R18" s="2"/>
      <c r="S18" s="2"/>
      <c r="T18" s="2"/>
      <c r="U18" s="2"/>
      <c r="V18" s="2"/>
      <c r="W18" s="2"/>
      <c r="X18" s="2"/>
      <c r="Y18" s="2"/>
      <c r="Z18" s="2"/>
      <c r="AA18" s="2"/>
    </row>
    <row r="19" spans="1:27" ht="15" customHeight="1" x14ac:dyDescent="0.45">
      <c r="B19" s="44" t="s">
        <v>93</v>
      </c>
      <c r="C19" s="1" t="s">
        <v>125</v>
      </c>
      <c r="D19" s="2"/>
      <c r="E19" s="2"/>
      <c r="F19" s="2"/>
      <c r="G19" s="2"/>
      <c r="H19" s="2"/>
      <c r="I19" s="2"/>
      <c r="J19" s="2"/>
      <c r="K19" s="2"/>
      <c r="L19" s="2"/>
      <c r="M19" s="2"/>
      <c r="N19" s="2"/>
      <c r="O19" s="2"/>
      <c r="P19" s="2"/>
      <c r="Q19" s="2"/>
      <c r="R19" s="2"/>
      <c r="S19" s="2"/>
      <c r="T19" s="2">
        <v>67946</v>
      </c>
      <c r="U19" s="2">
        <v>86552</v>
      </c>
      <c r="V19" s="2">
        <v>102592</v>
      </c>
      <c r="W19" s="2">
        <v>116470</v>
      </c>
      <c r="X19" s="2">
        <v>131173</v>
      </c>
      <c r="Y19" s="2">
        <v>133769</v>
      </c>
      <c r="Z19" s="2">
        <v>179862</v>
      </c>
      <c r="AA19" s="2">
        <v>206435</v>
      </c>
    </row>
    <row r="20" spans="1:27" s="58" customFormat="1" ht="15" customHeight="1" x14ac:dyDescent="0.45">
      <c r="B20" s="61" t="s">
        <v>138</v>
      </c>
      <c r="C20" s="13" t="s">
        <v>126</v>
      </c>
      <c r="D20" s="10"/>
      <c r="E20" s="10"/>
      <c r="F20" s="10"/>
      <c r="G20" s="10"/>
      <c r="H20" s="10"/>
      <c r="I20" s="10"/>
      <c r="J20" s="10"/>
      <c r="K20" s="10"/>
      <c r="L20" s="10"/>
      <c r="M20" s="10"/>
      <c r="N20" s="10"/>
      <c r="O20" s="10"/>
      <c r="P20" s="10"/>
      <c r="Q20" s="10"/>
      <c r="R20" s="10"/>
      <c r="S20" s="10"/>
      <c r="T20" s="2">
        <v>7290</v>
      </c>
      <c r="U20" s="2">
        <v>9042</v>
      </c>
      <c r="V20" s="2">
        <v>14181</v>
      </c>
      <c r="W20" s="2">
        <v>15233</v>
      </c>
      <c r="X20" s="2">
        <v>18385</v>
      </c>
      <c r="Y20" s="2">
        <v>21313</v>
      </c>
      <c r="Z20" s="2">
        <v>25216</v>
      </c>
      <c r="AA20" s="2">
        <v>27219</v>
      </c>
    </row>
    <row r="21" spans="1:27" s="58" customFormat="1" ht="15" customHeight="1" x14ac:dyDescent="0.45">
      <c r="B21" s="61" t="s">
        <v>139</v>
      </c>
      <c r="C21" s="13" t="s">
        <v>127</v>
      </c>
      <c r="D21" s="10"/>
      <c r="E21" s="10"/>
      <c r="F21" s="10"/>
      <c r="G21" s="10"/>
      <c r="H21" s="10"/>
      <c r="I21" s="10"/>
      <c r="J21" s="10"/>
      <c r="K21" s="10"/>
      <c r="L21" s="10"/>
      <c r="M21" s="10"/>
      <c r="N21" s="10"/>
      <c r="O21" s="10"/>
      <c r="P21" s="10"/>
      <c r="Q21" s="10"/>
      <c r="R21" s="10"/>
      <c r="S21" s="10"/>
      <c r="T21" s="2">
        <v>57595</v>
      </c>
      <c r="U21" s="2">
        <v>60827</v>
      </c>
      <c r="V21" s="2">
        <v>68391</v>
      </c>
      <c r="W21" s="2">
        <v>80346</v>
      </c>
      <c r="X21" s="2">
        <v>90521</v>
      </c>
      <c r="Y21" s="2">
        <v>90427</v>
      </c>
      <c r="Z21" s="2">
        <v>128606</v>
      </c>
      <c r="AA21" s="2">
        <v>151661</v>
      </c>
    </row>
    <row r="22" spans="1:27" s="58" customFormat="1" ht="15" customHeight="1" x14ac:dyDescent="0.45">
      <c r="B22" s="61" t="s">
        <v>140</v>
      </c>
      <c r="C22" s="13" t="s">
        <v>128</v>
      </c>
      <c r="D22" s="10"/>
      <c r="E22" s="10"/>
      <c r="F22" s="10"/>
      <c r="G22" s="10"/>
      <c r="H22" s="10"/>
      <c r="I22" s="10"/>
      <c r="J22" s="10"/>
      <c r="K22" s="10"/>
      <c r="L22" s="10"/>
      <c r="M22" s="10"/>
      <c r="N22" s="10"/>
      <c r="O22" s="10"/>
      <c r="P22" s="10"/>
      <c r="Q22" s="10"/>
      <c r="R22" s="10"/>
      <c r="S22" s="10"/>
      <c r="T22" s="2">
        <v>0</v>
      </c>
      <c r="U22" s="2">
        <v>0</v>
      </c>
      <c r="V22" s="2">
        <v>804</v>
      </c>
      <c r="W22" s="2">
        <v>924</v>
      </c>
      <c r="X22" s="2">
        <v>1134</v>
      </c>
      <c r="Y22" s="2">
        <v>1456</v>
      </c>
      <c r="Z22" s="2">
        <v>1748</v>
      </c>
      <c r="AA22" s="2">
        <v>2031</v>
      </c>
    </row>
    <row r="23" spans="1:27" s="58" customFormat="1" ht="15" customHeight="1" x14ac:dyDescent="0.45">
      <c r="B23" s="61" t="s">
        <v>141</v>
      </c>
      <c r="C23" s="13" t="s">
        <v>129</v>
      </c>
      <c r="D23" s="10"/>
      <c r="E23" s="10"/>
      <c r="F23" s="10"/>
      <c r="G23" s="10"/>
      <c r="H23" s="10"/>
      <c r="I23" s="10"/>
      <c r="J23" s="10"/>
      <c r="K23" s="10"/>
      <c r="L23" s="10"/>
      <c r="M23" s="10"/>
      <c r="N23" s="10"/>
      <c r="O23" s="10"/>
      <c r="P23" s="10"/>
      <c r="Q23" s="10"/>
      <c r="R23" s="10"/>
      <c r="S23" s="10"/>
      <c r="T23" s="2">
        <v>3061</v>
      </c>
      <c r="U23" s="2">
        <v>16683</v>
      </c>
      <c r="V23" s="2">
        <v>19216</v>
      </c>
      <c r="W23" s="2">
        <v>19967</v>
      </c>
      <c r="X23" s="2">
        <v>21133</v>
      </c>
      <c r="Y23" s="2">
        <v>20573</v>
      </c>
      <c r="Z23" s="2">
        <v>24292</v>
      </c>
      <c r="AA23" s="2">
        <v>25524</v>
      </c>
    </row>
    <row r="24" spans="1:27" s="58" customFormat="1" ht="15" customHeight="1" x14ac:dyDescent="0.45">
      <c r="B24" s="61" t="s">
        <v>142</v>
      </c>
      <c r="C24" s="13" t="s">
        <v>130</v>
      </c>
      <c r="D24" s="10"/>
      <c r="E24" s="10"/>
      <c r="F24" s="10"/>
      <c r="G24" s="10"/>
      <c r="H24" s="10"/>
      <c r="I24" s="10"/>
      <c r="J24" s="10"/>
      <c r="K24" s="10"/>
      <c r="L24" s="10"/>
      <c r="M24" s="10"/>
      <c r="N24" s="10"/>
      <c r="O24" s="10"/>
      <c r="P24" s="10"/>
      <c r="Q24" s="10"/>
      <c r="R24" s="10"/>
      <c r="S24" s="10"/>
      <c r="T24" s="2"/>
      <c r="U24" s="2"/>
      <c r="V24" s="2"/>
      <c r="W24" s="2"/>
      <c r="X24" s="2"/>
      <c r="Y24" s="2"/>
      <c r="Z24" s="2"/>
      <c r="AA24" s="2"/>
    </row>
    <row r="25" spans="1:27" s="68" customFormat="1" ht="15" customHeight="1" thickBot="1" x14ac:dyDescent="0.45">
      <c r="B25" s="86" t="s">
        <v>112</v>
      </c>
      <c r="C25" s="100" t="s">
        <v>83</v>
      </c>
      <c r="D25" s="101"/>
      <c r="E25" s="101"/>
      <c r="F25" s="101"/>
      <c r="G25" s="101"/>
      <c r="H25" s="101"/>
      <c r="I25" s="101"/>
      <c r="J25" s="101"/>
      <c r="K25" s="101"/>
      <c r="L25" s="101"/>
      <c r="M25" s="101"/>
      <c r="N25" s="101"/>
      <c r="O25" s="101"/>
      <c r="P25" s="101"/>
      <c r="Q25" s="101"/>
      <c r="R25" s="101"/>
      <c r="S25" s="101"/>
      <c r="T25" s="101">
        <v>1339407</v>
      </c>
      <c r="U25" s="101">
        <v>1539669</v>
      </c>
      <c r="V25" s="101">
        <v>1710630</v>
      </c>
      <c r="W25" s="101">
        <v>1778658</v>
      </c>
      <c r="X25" s="101">
        <v>1769807</v>
      </c>
      <c r="Y25" s="101">
        <v>1811606</v>
      </c>
      <c r="Z25" s="101">
        <v>1977908</v>
      </c>
      <c r="AA25" s="101">
        <v>2107854</v>
      </c>
    </row>
    <row r="26" spans="1:27" s="60" customFormat="1" ht="15" customHeight="1" thickTop="1" x14ac:dyDescent="0.45">
      <c r="C26" s="37"/>
      <c r="D26" s="38"/>
      <c r="E26" s="38"/>
      <c r="F26" s="38"/>
      <c r="G26" s="38"/>
      <c r="H26" s="38"/>
      <c r="I26" s="38"/>
      <c r="J26" s="38"/>
      <c r="K26" s="38"/>
      <c r="L26" s="38"/>
      <c r="M26" s="38"/>
      <c r="N26" s="38"/>
      <c r="O26" s="38"/>
      <c r="P26" s="38"/>
      <c r="Q26" s="38"/>
      <c r="R26" s="38"/>
      <c r="S26" s="38"/>
      <c r="T26" s="38">
        <f t="shared" ref="T26:Y26" si="1">T25-SUM(T19,T18,T14:T15,T10,T7)</f>
        <v>0</v>
      </c>
      <c r="U26" s="38">
        <f t="shared" si="1"/>
        <v>0</v>
      </c>
      <c r="V26" s="38">
        <f t="shared" si="1"/>
        <v>0</v>
      </c>
      <c r="W26" s="38">
        <f t="shared" si="1"/>
        <v>0</v>
      </c>
      <c r="X26" s="38">
        <f t="shared" si="1"/>
        <v>0</v>
      </c>
      <c r="Y26" s="38">
        <f t="shared" si="1"/>
        <v>0</v>
      </c>
      <c r="Z26" s="38">
        <f t="shared" ref="Z26:AA26" si="2">Z25-SUM(Z19,Z18,Z14:Z15,Z10,Z7)</f>
        <v>0</v>
      </c>
      <c r="AA26" s="38">
        <f t="shared" si="2"/>
        <v>0</v>
      </c>
    </row>
    <row r="28" spans="1:27" ht="15" customHeight="1" x14ac:dyDescent="0.5">
      <c r="B28" s="64"/>
      <c r="C28" s="62" t="s">
        <v>358</v>
      </c>
      <c r="D28" s="62"/>
      <c r="E28" s="64"/>
      <c r="F28" s="64"/>
      <c r="G28" s="64"/>
      <c r="H28" s="64"/>
      <c r="I28" s="64"/>
      <c r="J28" s="64"/>
      <c r="K28" s="64"/>
      <c r="L28" s="64"/>
      <c r="M28" s="64"/>
      <c r="N28" s="64"/>
      <c r="O28" s="64"/>
      <c r="P28" s="64"/>
      <c r="Q28" s="64"/>
      <c r="R28" s="64"/>
      <c r="S28" s="64"/>
      <c r="T28" s="64"/>
      <c r="U28" s="64"/>
      <c r="V28" s="64"/>
      <c r="W28" s="64"/>
      <c r="X28" s="64"/>
      <c r="Y28" s="64"/>
      <c r="Z28" s="64"/>
      <c r="AA28" s="64"/>
    </row>
    <row r="29" spans="1:27" ht="15" customHeight="1" x14ac:dyDescent="0.5">
      <c r="B29" s="64"/>
      <c r="C29" s="62" t="s">
        <v>357</v>
      </c>
      <c r="D29" s="62"/>
      <c r="E29" s="64"/>
      <c r="F29" s="64"/>
      <c r="G29" s="64"/>
      <c r="H29" s="64"/>
      <c r="I29" s="64"/>
      <c r="J29" s="64"/>
      <c r="K29" s="64"/>
      <c r="L29" s="64"/>
      <c r="M29" s="64"/>
      <c r="N29" s="64"/>
      <c r="O29" s="64"/>
      <c r="P29" s="64"/>
      <c r="Q29" s="64"/>
      <c r="R29" s="64"/>
      <c r="S29" s="64"/>
      <c r="T29" s="64"/>
      <c r="U29" s="64"/>
      <c r="V29" s="64"/>
      <c r="W29" s="64"/>
      <c r="X29" s="64"/>
      <c r="Y29" s="64"/>
      <c r="Z29" s="64"/>
      <c r="AA29" s="64"/>
    </row>
    <row r="30" spans="1:27" s="96" customFormat="1" ht="15" customHeight="1" thickBot="1" x14ac:dyDescent="0.5">
      <c r="B30" s="79"/>
      <c r="C30" s="95" t="s">
        <v>435</v>
      </c>
      <c r="D30" s="99">
        <v>1999</v>
      </c>
      <c r="E30" s="99">
        <f t="shared" ref="E30:AA30" si="3">+D30+1</f>
        <v>2000</v>
      </c>
      <c r="F30" s="99">
        <f t="shared" si="3"/>
        <v>2001</v>
      </c>
      <c r="G30" s="99">
        <f t="shared" si="3"/>
        <v>2002</v>
      </c>
      <c r="H30" s="99">
        <f t="shared" si="3"/>
        <v>2003</v>
      </c>
      <c r="I30" s="99">
        <f t="shared" si="3"/>
        <v>2004</v>
      </c>
      <c r="J30" s="99">
        <f t="shared" si="3"/>
        <v>2005</v>
      </c>
      <c r="K30" s="99">
        <f t="shared" si="3"/>
        <v>2006</v>
      </c>
      <c r="L30" s="99">
        <f t="shared" si="3"/>
        <v>2007</v>
      </c>
      <c r="M30" s="99">
        <f t="shared" si="3"/>
        <v>2008</v>
      </c>
      <c r="N30" s="99">
        <f t="shared" si="3"/>
        <v>2009</v>
      </c>
      <c r="O30" s="99">
        <f t="shared" si="3"/>
        <v>2010</v>
      </c>
      <c r="P30" s="99">
        <f t="shared" si="3"/>
        <v>2011</v>
      </c>
      <c r="Q30" s="99">
        <f t="shared" si="3"/>
        <v>2012</v>
      </c>
      <c r="R30" s="99">
        <f t="shared" si="3"/>
        <v>2013</v>
      </c>
      <c r="S30" s="99">
        <f t="shared" si="3"/>
        <v>2014</v>
      </c>
      <c r="T30" s="99">
        <f t="shared" si="3"/>
        <v>2015</v>
      </c>
      <c r="U30" s="99">
        <f t="shared" si="3"/>
        <v>2016</v>
      </c>
      <c r="V30" s="99">
        <f t="shared" si="3"/>
        <v>2017</v>
      </c>
      <c r="W30" s="99">
        <f t="shared" si="3"/>
        <v>2018</v>
      </c>
      <c r="X30" s="99">
        <f t="shared" si="3"/>
        <v>2019</v>
      </c>
      <c r="Y30" s="99">
        <f t="shared" si="3"/>
        <v>2020</v>
      </c>
      <c r="Z30" s="99">
        <f t="shared" si="3"/>
        <v>2021</v>
      </c>
      <c r="AA30" s="99">
        <f t="shared" si="3"/>
        <v>2022</v>
      </c>
    </row>
    <row r="31" spans="1:27" ht="15" customHeight="1" thickTop="1" x14ac:dyDescent="0.5">
      <c r="A31" s="68"/>
      <c r="B31" s="96" t="s">
        <v>0</v>
      </c>
      <c r="C31" s="96" t="s">
        <v>1</v>
      </c>
      <c r="D31" s="67"/>
      <c r="E31" s="64"/>
      <c r="F31" s="64"/>
      <c r="G31" s="64"/>
      <c r="H31" s="64"/>
      <c r="I31" s="64"/>
      <c r="J31" s="64"/>
      <c r="K31" s="64"/>
      <c r="L31" s="64"/>
      <c r="M31" s="64"/>
      <c r="N31" s="64"/>
      <c r="O31" s="64"/>
      <c r="P31" s="64"/>
      <c r="Q31" s="64"/>
      <c r="R31" s="64"/>
      <c r="S31" s="64"/>
      <c r="T31" s="64"/>
      <c r="U31" s="64"/>
      <c r="V31" s="64"/>
      <c r="W31" s="64"/>
      <c r="X31" s="64"/>
      <c r="Y31" s="64"/>
      <c r="Z31" s="64"/>
      <c r="AA31" s="64"/>
    </row>
    <row r="32" spans="1:27" ht="15" customHeight="1" x14ac:dyDescent="0.45">
      <c r="B32" s="44" t="s">
        <v>88</v>
      </c>
      <c r="C32" s="1" t="s">
        <v>113</v>
      </c>
      <c r="D32" s="2"/>
      <c r="E32" s="2"/>
      <c r="F32" s="2"/>
      <c r="G32" s="2"/>
      <c r="H32" s="2"/>
      <c r="I32" s="2"/>
      <c r="J32" s="2"/>
      <c r="K32" s="2"/>
      <c r="L32" s="2"/>
      <c r="M32" s="2"/>
      <c r="N32" s="2"/>
      <c r="O32" s="2"/>
      <c r="P32" s="2"/>
      <c r="Q32" s="2"/>
      <c r="R32" s="2"/>
      <c r="S32" s="2"/>
      <c r="T32" s="2">
        <v>656186</v>
      </c>
      <c r="U32" s="2">
        <v>765133.16241620982</v>
      </c>
      <c r="V32" s="2">
        <v>806645.41271004523</v>
      </c>
      <c r="W32" s="2">
        <v>822477.80385352171</v>
      </c>
      <c r="X32" s="2">
        <v>1041316.2508271283</v>
      </c>
      <c r="Y32" s="2">
        <v>1142232.8903224403</v>
      </c>
      <c r="Z32" s="2">
        <v>1220368.8277921595</v>
      </c>
      <c r="AA32" s="2">
        <v>1251670.6520975623</v>
      </c>
    </row>
    <row r="33" spans="2:27" ht="15" customHeight="1" x14ac:dyDescent="0.45">
      <c r="B33" s="61" t="s">
        <v>131</v>
      </c>
      <c r="C33" s="13" t="s">
        <v>114</v>
      </c>
      <c r="D33" s="10"/>
      <c r="E33" s="10"/>
      <c r="F33" s="10"/>
      <c r="G33" s="10"/>
      <c r="H33" s="10"/>
      <c r="I33" s="10"/>
      <c r="J33" s="10"/>
      <c r="K33" s="10"/>
      <c r="L33" s="10"/>
      <c r="M33" s="10"/>
      <c r="N33" s="10"/>
      <c r="O33" s="10"/>
      <c r="P33" s="10"/>
      <c r="Q33" s="10"/>
      <c r="R33" s="10"/>
      <c r="S33" s="10"/>
      <c r="T33" s="2">
        <v>333304</v>
      </c>
      <c r="U33" s="2">
        <v>371969.59972113121</v>
      </c>
      <c r="V33" s="2">
        <v>353294.98514628917</v>
      </c>
      <c r="W33" s="2">
        <v>371225.85891292844</v>
      </c>
      <c r="X33" s="2">
        <v>455946.69583820575</v>
      </c>
      <c r="Y33" s="2">
        <v>515519.23095920065</v>
      </c>
      <c r="Z33" s="2">
        <v>528833.14534649323</v>
      </c>
      <c r="AA33" s="2">
        <v>543754.57404434949</v>
      </c>
    </row>
    <row r="34" spans="2:27" ht="15" customHeight="1" x14ac:dyDescent="0.45">
      <c r="B34" s="61" t="s">
        <v>132</v>
      </c>
      <c r="C34" s="13" t="s">
        <v>115</v>
      </c>
      <c r="D34" s="10"/>
      <c r="E34" s="10"/>
      <c r="F34" s="10"/>
      <c r="G34" s="10"/>
      <c r="H34" s="10"/>
      <c r="I34" s="10"/>
      <c r="J34" s="10"/>
      <c r="K34" s="10"/>
      <c r="L34" s="10"/>
      <c r="M34" s="10"/>
      <c r="N34" s="10"/>
      <c r="O34" s="10"/>
      <c r="P34" s="10"/>
      <c r="Q34" s="10"/>
      <c r="R34" s="10"/>
      <c r="S34" s="10"/>
      <c r="T34" s="2">
        <v>322882</v>
      </c>
      <c r="U34" s="2">
        <v>393137.00000000006</v>
      </c>
      <c r="V34" s="2">
        <v>454031.73839635577</v>
      </c>
      <c r="W34" s="2">
        <v>451769.29258781218</v>
      </c>
      <c r="X34" s="2">
        <v>586228.91661995905</v>
      </c>
      <c r="Y34" s="2">
        <v>617631.15733652015</v>
      </c>
      <c r="Z34" s="2">
        <v>692724.19316439761</v>
      </c>
      <c r="AA34" s="2">
        <v>708462.16576996387</v>
      </c>
    </row>
    <row r="35" spans="2:27" ht="15" customHeight="1" x14ac:dyDescent="0.45">
      <c r="B35" s="44" t="s">
        <v>89</v>
      </c>
      <c r="C35" s="1" t="s">
        <v>116</v>
      </c>
      <c r="D35" s="2"/>
      <c r="E35" s="2"/>
      <c r="F35" s="2"/>
      <c r="G35" s="2"/>
      <c r="H35" s="2"/>
      <c r="I35" s="2"/>
      <c r="J35" s="2"/>
      <c r="K35" s="2"/>
      <c r="L35" s="2"/>
      <c r="M35" s="2"/>
      <c r="N35" s="2"/>
      <c r="O35" s="2"/>
      <c r="P35" s="2"/>
      <c r="Q35" s="2"/>
      <c r="R35" s="2"/>
      <c r="S35" s="2"/>
      <c r="T35" s="2">
        <v>514915</v>
      </c>
      <c r="U35" s="2">
        <v>566074.84267500078</v>
      </c>
      <c r="V35" s="2">
        <v>641509.85050102207</v>
      </c>
      <c r="W35" s="2">
        <v>748533.61589389376</v>
      </c>
      <c r="X35" s="2">
        <v>767132.49038011977</v>
      </c>
      <c r="Y35" s="2">
        <v>780036.7821939335</v>
      </c>
      <c r="Z35" s="2">
        <v>782162.07267732196</v>
      </c>
      <c r="AA35" s="2">
        <v>723488.66009427689</v>
      </c>
    </row>
    <row r="36" spans="2:27" ht="15" customHeight="1" x14ac:dyDescent="0.45">
      <c r="B36" s="61" t="s">
        <v>133</v>
      </c>
      <c r="C36" s="13" t="s">
        <v>117</v>
      </c>
      <c r="D36" s="10"/>
      <c r="E36" s="10"/>
      <c r="F36" s="10"/>
      <c r="G36" s="10"/>
      <c r="H36" s="10"/>
      <c r="I36" s="10"/>
      <c r="J36" s="10"/>
      <c r="K36" s="10"/>
      <c r="L36" s="10"/>
      <c r="M36" s="10"/>
      <c r="N36" s="10"/>
      <c r="O36" s="10"/>
      <c r="P36" s="10"/>
      <c r="Q36" s="10"/>
      <c r="R36" s="10"/>
      <c r="S36" s="10"/>
      <c r="T36" s="2">
        <v>200167</v>
      </c>
      <c r="U36" s="2">
        <v>156253</v>
      </c>
      <c r="V36" s="2">
        <v>152657.10558190141</v>
      </c>
      <c r="W36" s="2">
        <v>185635.06116626048</v>
      </c>
      <c r="X36" s="2">
        <v>245409.93778187386</v>
      </c>
      <c r="Y36" s="2">
        <v>191835.57466247235</v>
      </c>
      <c r="Z36" s="2">
        <v>206199.95633839216</v>
      </c>
      <c r="AA36" s="2">
        <v>207214.9678593092</v>
      </c>
    </row>
    <row r="37" spans="2:27" ht="15" customHeight="1" x14ac:dyDescent="0.45">
      <c r="B37" s="61" t="s">
        <v>134</v>
      </c>
      <c r="C37" s="13" t="s">
        <v>118</v>
      </c>
      <c r="D37" s="10"/>
      <c r="E37" s="10"/>
      <c r="F37" s="10"/>
      <c r="G37" s="10"/>
      <c r="H37" s="10"/>
      <c r="I37" s="10"/>
      <c r="J37" s="10"/>
      <c r="K37" s="10"/>
      <c r="L37" s="10"/>
      <c r="M37" s="10"/>
      <c r="N37" s="10"/>
      <c r="O37" s="10"/>
      <c r="P37" s="10"/>
      <c r="Q37" s="10"/>
      <c r="R37" s="10"/>
      <c r="S37" s="10"/>
      <c r="T37" s="2">
        <v>66988</v>
      </c>
      <c r="U37" s="2">
        <v>43295</v>
      </c>
      <c r="V37" s="2">
        <v>35662.975509080905</v>
      </c>
      <c r="W37" s="2">
        <v>42048.472948629045</v>
      </c>
      <c r="X37" s="2">
        <v>50414.341898572682</v>
      </c>
      <c r="Y37" s="2">
        <v>42689.180094728763</v>
      </c>
      <c r="Z37" s="2">
        <v>41902.638120440046</v>
      </c>
      <c r="AA37" s="2">
        <v>24341.62989734417</v>
      </c>
    </row>
    <row r="38" spans="2:27" ht="15" customHeight="1" x14ac:dyDescent="0.45">
      <c r="B38" s="61" t="s">
        <v>135</v>
      </c>
      <c r="C38" s="13" t="s">
        <v>119</v>
      </c>
      <c r="D38" s="10"/>
      <c r="E38" s="10"/>
      <c r="F38" s="10"/>
      <c r="G38" s="10"/>
      <c r="H38" s="10"/>
      <c r="I38" s="10"/>
      <c r="J38" s="10"/>
      <c r="K38" s="10"/>
      <c r="L38" s="10"/>
      <c r="M38" s="10"/>
      <c r="N38" s="10"/>
      <c r="O38" s="10"/>
      <c r="P38" s="10"/>
      <c r="Q38" s="10"/>
      <c r="R38" s="10"/>
      <c r="S38" s="10"/>
      <c r="T38" s="2">
        <v>247760</v>
      </c>
      <c r="U38" s="2">
        <v>366560.67541213945</v>
      </c>
      <c r="V38" s="2">
        <v>453409.30777905631</v>
      </c>
      <c r="W38" s="2">
        <v>522112.13425160304</v>
      </c>
      <c r="X38" s="2">
        <v>472265.99390236742</v>
      </c>
      <c r="Y38" s="2">
        <v>543603.54708456714</v>
      </c>
      <c r="Z38" s="2">
        <v>532169.32386385801</v>
      </c>
      <c r="AA38" s="2">
        <v>492677.30471449264</v>
      </c>
    </row>
    <row r="39" spans="2:27" ht="15" customHeight="1" x14ac:dyDescent="0.45">
      <c r="B39" s="44" t="s">
        <v>90</v>
      </c>
      <c r="C39" s="1" t="s">
        <v>120</v>
      </c>
      <c r="D39" s="2"/>
      <c r="E39" s="2"/>
      <c r="F39" s="2"/>
      <c r="G39" s="2"/>
      <c r="H39" s="2"/>
      <c r="I39" s="2"/>
      <c r="J39" s="2"/>
      <c r="K39" s="2"/>
      <c r="L39" s="2"/>
      <c r="M39" s="2"/>
      <c r="N39" s="2"/>
      <c r="O39" s="2"/>
      <c r="P39" s="2"/>
      <c r="Q39" s="2"/>
      <c r="R39" s="2"/>
      <c r="S39" s="2"/>
      <c r="T39" s="2"/>
      <c r="U39" s="2"/>
      <c r="V39" s="2"/>
      <c r="W39" s="2"/>
      <c r="X39" s="2"/>
      <c r="Y39" s="2"/>
      <c r="Z39" s="2"/>
      <c r="AA39" s="2"/>
    </row>
    <row r="40" spans="2:27" ht="15" customHeight="1" x14ac:dyDescent="0.45">
      <c r="B40" s="44" t="s">
        <v>91</v>
      </c>
      <c r="C40" s="1" t="s">
        <v>121</v>
      </c>
      <c r="D40" s="2"/>
      <c r="E40" s="2"/>
      <c r="F40" s="2"/>
      <c r="G40" s="2"/>
      <c r="H40" s="2"/>
      <c r="I40" s="2"/>
      <c r="J40" s="2"/>
      <c r="K40" s="2"/>
      <c r="L40" s="2"/>
      <c r="M40" s="2"/>
      <c r="N40" s="2"/>
      <c r="O40" s="2"/>
      <c r="P40" s="2"/>
      <c r="Q40" s="2"/>
      <c r="R40" s="2"/>
      <c r="S40" s="2"/>
      <c r="T40" s="2">
        <v>100980</v>
      </c>
      <c r="U40" s="2">
        <v>102360.99999999999</v>
      </c>
      <c r="V40" s="2">
        <v>104769.44534888428</v>
      </c>
      <c r="W40" s="2">
        <v>108813.26203717664</v>
      </c>
      <c r="X40" s="2">
        <v>108332.67624966479</v>
      </c>
      <c r="Y40" s="2">
        <v>125795.99557331772</v>
      </c>
      <c r="Z40" s="2">
        <v>129615.87919140491</v>
      </c>
      <c r="AA40" s="2">
        <v>132795.3292327649</v>
      </c>
    </row>
    <row r="41" spans="2:27" ht="15" customHeight="1" x14ac:dyDescent="0.45">
      <c r="B41" s="61" t="s">
        <v>136</v>
      </c>
      <c r="C41" s="13" t="s">
        <v>122</v>
      </c>
      <c r="D41" s="10"/>
      <c r="E41" s="10"/>
      <c r="F41" s="10"/>
      <c r="G41" s="10"/>
      <c r="H41" s="10"/>
      <c r="I41" s="10"/>
      <c r="J41" s="10"/>
      <c r="K41" s="10"/>
      <c r="L41" s="10"/>
      <c r="M41" s="10"/>
      <c r="N41" s="10"/>
      <c r="O41" s="10"/>
      <c r="P41" s="10"/>
      <c r="Q41" s="10"/>
      <c r="R41" s="10"/>
      <c r="S41" s="10"/>
      <c r="T41" s="2">
        <v>99506</v>
      </c>
      <c r="U41" s="2">
        <v>100982</v>
      </c>
      <c r="V41" s="2">
        <v>103802.06016488875</v>
      </c>
      <c r="W41" s="2">
        <v>107325.47271379226</v>
      </c>
      <c r="X41" s="2">
        <v>106794.16918436975</v>
      </c>
      <c r="Y41" s="2">
        <v>123673.31957506225</v>
      </c>
      <c r="Z41" s="2">
        <v>127186.74675384635</v>
      </c>
      <c r="AA41" s="2">
        <v>130311.5365145712</v>
      </c>
    </row>
    <row r="42" spans="2:27" ht="15" customHeight="1" x14ac:dyDescent="0.45">
      <c r="B42" s="61" t="s">
        <v>137</v>
      </c>
      <c r="C42" s="13" t="s">
        <v>123</v>
      </c>
      <c r="D42" s="10"/>
      <c r="E42" s="10"/>
      <c r="F42" s="10"/>
      <c r="G42" s="10"/>
      <c r="H42" s="10"/>
      <c r="I42" s="10"/>
      <c r="J42" s="10"/>
      <c r="K42" s="10"/>
      <c r="L42" s="10"/>
      <c r="M42" s="10"/>
      <c r="N42" s="10"/>
      <c r="O42" s="10"/>
      <c r="P42" s="10"/>
      <c r="Q42" s="10"/>
      <c r="R42" s="10"/>
      <c r="S42" s="10"/>
      <c r="T42" s="2">
        <v>1474</v>
      </c>
      <c r="U42" s="2">
        <v>1379</v>
      </c>
      <c r="V42" s="2">
        <v>981.26948288419521</v>
      </c>
      <c r="W42" s="2">
        <v>1404.6642730234412</v>
      </c>
      <c r="X42" s="2">
        <v>1452.8534853096469</v>
      </c>
      <c r="Y42" s="2">
        <v>2013.2092174755358</v>
      </c>
      <c r="Z42" s="2">
        <v>2242.3421346921391</v>
      </c>
      <c r="AA42" s="2">
        <v>2294.1670993936827</v>
      </c>
    </row>
    <row r="43" spans="2:27" ht="15" customHeight="1" x14ac:dyDescent="0.45">
      <c r="B43" s="44" t="s">
        <v>92</v>
      </c>
      <c r="C43" s="1" t="s">
        <v>124</v>
      </c>
      <c r="D43" s="2"/>
      <c r="E43" s="2"/>
      <c r="F43" s="2"/>
      <c r="G43" s="2"/>
      <c r="H43" s="2"/>
      <c r="I43" s="2"/>
      <c r="J43" s="2"/>
      <c r="K43" s="2"/>
      <c r="L43" s="2"/>
      <c r="M43" s="2"/>
      <c r="N43" s="2"/>
      <c r="O43" s="2"/>
      <c r="P43" s="2"/>
      <c r="Q43" s="2"/>
      <c r="R43" s="2"/>
      <c r="S43" s="2"/>
      <c r="T43" s="2"/>
      <c r="U43" s="2"/>
      <c r="V43" s="2"/>
      <c r="W43" s="2"/>
      <c r="X43" s="2"/>
      <c r="Y43" s="2"/>
      <c r="Z43" s="2"/>
      <c r="AA43" s="2"/>
    </row>
    <row r="44" spans="2:27" ht="15" customHeight="1" x14ac:dyDescent="0.45">
      <c r="B44" s="44" t="s">
        <v>93</v>
      </c>
      <c r="C44" s="1" t="s">
        <v>125</v>
      </c>
      <c r="D44" s="2"/>
      <c r="E44" s="2"/>
      <c r="F44" s="2"/>
      <c r="G44" s="2"/>
      <c r="H44" s="2"/>
      <c r="I44" s="2"/>
      <c r="J44" s="2"/>
      <c r="K44" s="2"/>
      <c r="L44" s="2"/>
      <c r="M44" s="2"/>
      <c r="N44" s="2"/>
      <c r="O44" s="2"/>
      <c r="P44" s="2"/>
      <c r="Q44" s="2"/>
      <c r="R44" s="2"/>
      <c r="S44" s="2"/>
      <c r="T44" s="2">
        <v>69963</v>
      </c>
      <c r="U44" s="2">
        <v>87808.476599063972</v>
      </c>
      <c r="V44" s="2">
        <v>104455.68628242244</v>
      </c>
      <c r="W44" s="2">
        <v>117710.17127174496</v>
      </c>
      <c r="X44" s="2">
        <v>140810.55235492755</v>
      </c>
      <c r="Y44" s="2">
        <v>148622.20863698871</v>
      </c>
      <c r="Z44" s="2">
        <v>158291.55715396733</v>
      </c>
      <c r="AA44" s="2">
        <v>165329.49503167509</v>
      </c>
    </row>
    <row r="45" spans="2:27" ht="15" customHeight="1" x14ac:dyDescent="0.45">
      <c r="B45" s="61" t="s">
        <v>138</v>
      </c>
      <c r="C45" s="13" t="s">
        <v>126</v>
      </c>
      <c r="D45" s="10"/>
      <c r="E45" s="10"/>
      <c r="F45" s="10"/>
      <c r="G45" s="10"/>
      <c r="H45" s="10"/>
      <c r="I45" s="10"/>
      <c r="J45" s="10"/>
      <c r="K45" s="10"/>
      <c r="L45" s="10"/>
      <c r="M45" s="10"/>
      <c r="N45" s="10"/>
      <c r="O45" s="10"/>
      <c r="P45" s="10"/>
      <c r="Q45" s="10"/>
      <c r="R45" s="10"/>
      <c r="S45" s="10"/>
      <c r="T45" s="2">
        <v>9307</v>
      </c>
      <c r="U45" s="2">
        <v>10994.77146776406</v>
      </c>
      <c r="V45" s="2">
        <v>16573.626974742769</v>
      </c>
      <c r="W45" s="2">
        <v>17806.627218615107</v>
      </c>
      <c r="X45" s="2">
        <v>18619.048010116287</v>
      </c>
      <c r="Y45" s="2">
        <v>22760.10252811278</v>
      </c>
      <c r="Z45" s="2">
        <v>26928.107040252049</v>
      </c>
      <c r="AA45" s="2">
        <v>28371.904657575207</v>
      </c>
    </row>
    <row r="46" spans="2:27" ht="15" customHeight="1" x14ac:dyDescent="0.45">
      <c r="B46" s="61" t="s">
        <v>139</v>
      </c>
      <c r="C46" s="13" t="s">
        <v>127</v>
      </c>
      <c r="D46" s="10"/>
      <c r="E46" s="10"/>
      <c r="F46" s="10"/>
      <c r="G46" s="10"/>
      <c r="H46" s="10"/>
      <c r="I46" s="10"/>
      <c r="J46" s="10"/>
      <c r="K46" s="10"/>
      <c r="L46" s="10"/>
      <c r="M46" s="10"/>
      <c r="N46" s="10"/>
      <c r="O46" s="10"/>
      <c r="P46" s="10"/>
      <c r="Q46" s="10"/>
      <c r="R46" s="10"/>
      <c r="S46" s="10"/>
      <c r="T46" s="2">
        <v>57595</v>
      </c>
      <c r="U46" s="2">
        <v>60225.000000000007</v>
      </c>
      <c r="V46" s="2">
        <v>68632.955348776042</v>
      </c>
      <c r="W46" s="2">
        <v>79764.196897059053</v>
      </c>
      <c r="X46" s="2">
        <v>99793.105273308858</v>
      </c>
      <c r="Y46" s="2">
        <v>102560.20566146194</v>
      </c>
      <c r="Z46" s="2">
        <v>103594.5749047549</v>
      </c>
      <c r="AA46" s="2">
        <v>107955.6547030096</v>
      </c>
    </row>
    <row r="47" spans="2:27" ht="15" customHeight="1" x14ac:dyDescent="0.45">
      <c r="B47" s="61" t="s">
        <v>140</v>
      </c>
      <c r="C47" s="13" t="s">
        <v>128</v>
      </c>
      <c r="D47" s="10"/>
      <c r="E47" s="10"/>
      <c r="F47" s="10"/>
      <c r="G47" s="10"/>
      <c r="H47" s="10"/>
      <c r="I47" s="10"/>
      <c r="J47" s="10"/>
      <c r="K47" s="10"/>
      <c r="L47" s="10"/>
      <c r="M47" s="10"/>
      <c r="N47" s="10"/>
      <c r="O47" s="10"/>
      <c r="P47" s="10"/>
      <c r="Q47" s="10"/>
      <c r="R47" s="10"/>
      <c r="S47" s="10"/>
      <c r="T47" s="2">
        <v>0</v>
      </c>
      <c r="U47" s="2">
        <v>0</v>
      </c>
      <c r="V47" s="2">
        <v>0</v>
      </c>
      <c r="W47" s="2">
        <v>0</v>
      </c>
      <c r="X47" s="2">
        <v>0</v>
      </c>
      <c r="Y47" s="2">
        <v>0</v>
      </c>
      <c r="Z47" s="2">
        <v>0</v>
      </c>
      <c r="AA47" s="2">
        <v>0</v>
      </c>
    </row>
    <row r="48" spans="2:27" ht="15" customHeight="1" x14ac:dyDescent="0.45">
      <c r="B48" s="61" t="s">
        <v>141</v>
      </c>
      <c r="C48" s="13" t="s">
        <v>129</v>
      </c>
      <c r="D48" s="10"/>
      <c r="E48" s="10"/>
      <c r="F48" s="10"/>
      <c r="G48" s="10"/>
      <c r="H48" s="10"/>
      <c r="I48" s="10"/>
      <c r="J48" s="10"/>
      <c r="K48" s="10"/>
      <c r="L48" s="10"/>
      <c r="M48" s="10"/>
      <c r="N48" s="10"/>
      <c r="O48" s="10"/>
      <c r="P48" s="10"/>
      <c r="Q48" s="10"/>
      <c r="R48" s="10"/>
      <c r="S48" s="10"/>
      <c r="T48" s="2">
        <v>3061</v>
      </c>
      <c r="U48" s="2">
        <v>16440</v>
      </c>
      <c r="V48" s="2">
        <v>18936.105017083257</v>
      </c>
      <c r="W48" s="2">
        <v>19676.166157165975</v>
      </c>
      <c r="X48" s="2">
        <v>21427.282862794462</v>
      </c>
      <c r="Y48" s="2">
        <v>21585.455205888011</v>
      </c>
      <c r="Z48" s="2">
        <v>25429.770953439347</v>
      </c>
      <c r="AA48" s="2">
        <v>26391.81440421371</v>
      </c>
    </row>
    <row r="49" spans="1:27" ht="15" customHeight="1" x14ac:dyDescent="0.45">
      <c r="B49" s="61" t="s">
        <v>142</v>
      </c>
      <c r="C49" s="13" t="s">
        <v>130</v>
      </c>
      <c r="D49" s="10"/>
      <c r="E49" s="10"/>
      <c r="F49" s="10"/>
      <c r="G49" s="10"/>
      <c r="H49" s="10"/>
      <c r="I49" s="10"/>
      <c r="J49" s="10"/>
      <c r="K49" s="10"/>
      <c r="L49" s="10"/>
      <c r="M49" s="10"/>
      <c r="N49" s="10"/>
      <c r="O49" s="10"/>
      <c r="P49" s="10"/>
      <c r="Q49" s="10"/>
      <c r="R49" s="10"/>
      <c r="S49" s="10"/>
      <c r="T49" s="2"/>
      <c r="U49" s="2"/>
      <c r="V49" s="2"/>
      <c r="W49" s="2"/>
      <c r="X49" s="2"/>
      <c r="Y49" s="2"/>
      <c r="Z49" s="2"/>
      <c r="AA49" s="2"/>
    </row>
    <row r="50" spans="1:27" s="68" customFormat="1" ht="15" customHeight="1" thickBot="1" x14ac:dyDescent="0.45">
      <c r="B50" s="86" t="s">
        <v>112</v>
      </c>
      <c r="C50" s="100" t="s">
        <v>83</v>
      </c>
      <c r="D50" s="101"/>
      <c r="E50" s="101"/>
      <c r="F50" s="101"/>
      <c r="G50" s="101"/>
      <c r="H50" s="101"/>
      <c r="I50" s="101"/>
      <c r="J50" s="101"/>
      <c r="K50" s="101"/>
      <c r="L50" s="101"/>
      <c r="M50" s="101"/>
      <c r="N50" s="101"/>
      <c r="O50" s="101"/>
      <c r="P50" s="101"/>
      <c r="Q50" s="101"/>
      <c r="R50" s="101"/>
      <c r="S50" s="101"/>
      <c r="T50" s="101">
        <v>1342044</v>
      </c>
      <c r="U50" s="101">
        <v>1521117.8646042615</v>
      </c>
      <c r="V50" s="101">
        <v>1657778.1928027987</v>
      </c>
      <c r="W50" s="101">
        <v>1799949.6103489317</v>
      </c>
      <c r="X50" s="101">
        <v>2068895.9778880447</v>
      </c>
      <c r="Y50" s="101">
        <v>2200818.2609396111</v>
      </c>
      <c r="Z50" s="101">
        <v>2287024.7896299204</v>
      </c>
      <c r="AA50" s="101">
        <v>2261296.2984189764</v>
      </c>
    </row>
    <row r="51" spans="1:27" ht="15" customHeight="1" thickTop="1" x14ac:dyDescent="0.45">
      <c r="B51" s="44"/>
      <c r="C51" s="13" t="s">
        <v>243</v>
      </c>
      <c r="D51" s="17"/>
      <c r="E51" s="17"/>
      <c r="F51" s="17"/>
      <c r="G51" s="17"/>
      <c r="H51" s="17"/>
      <c r="I51" s="17"/>
      <c r="J51" s="17"/>
      <c r="K51" s="17"/>
      <c r="L51" s="17"/>
      <c r="M51" s="17"/>
      <c r="N51" s="17"/>
      <c r="O51" s="17"/>
      <c r="P51" s="17"/>
      <c r="Q51" s="17"/>
      <c r="R51" s="17"/>
      <c r="S51" s="17"/>
      <c r="T51" s="17">
        <f t="shared" ref="T51:Y51" si="4">T50-SUM(T44,T43,T39:T40,T35,T32)</f>
        <v>0</v>
      </c>
      <c r="U51" s="17">
        <f t="shared" si="4"/>
        <v>-259.61708601308055</v>
      </c>
      <c r="V51" s="17">
        <f t="shared" si="4"/>
        <v>397.79796042456292</v>
      </c>
      <c r="W51" s="17">
        <f t="shared" si="4"/>
        <v>2414.7572925945278</v>
      </c>
      <c r="X51" s="17">
        <f t="shared" si="4"/>
        <v>11304.00807620422</v>
      </c>
      <c r="Y51" s="17">
        <f t="shared" si="4"/>
        <v>4130.3842129306868</v>
      </c>
      <c r="Z51" s="17">
        <f t="shared" ref="Z51:AA51" si="5">Z50-SUM(Z44,Z43,Z39:Z40,Z35,Z32)</f>
        <v>-3413.547184932977</v>
      </c>
      <c r="AA51" s="17">
        <f t="shared" si="5"/>
        <v>-11987.838037302718</v>
      </c>
    </row>
    <row r="52" spans="1:27" ht="15" customHeight="1" x14ac:dyDescent="0.45">
      <c r="C52" s="43"/>
      <c r="D52" s="38"/>
      <c r="E52" s="38"/>
      <c r="F52" s="38"/>
      <c r="G52" s="38"/>
      <c r="H52" s="38"/>
      <c r="I52" s="38"/>
      <c r="J52" s="38"/>
      <c r="K52" s="38"/>
      <c r="L52" s="38"/>
      <c r="M52" s="38"/>
      <c r="N52" s="38"/>
      <c r="O52" s="38"/>
      <c r="P52" s="38"/>
      <c r="Q52" s="38"/>
      <c r="R52" s="38"/>
      <c r="S52" s="38"/>
      <c r="T52" s="38"/>
      <c r="U52" s="38"/>
      <c r="V52" s="38"/>
      <c r="W52" s="38"/>
      <c r="X52" s="38"/>
      <c r="Y52" s="38"/>
      <c r="Z52" s="38"/>
      <c r="AA52" s="38"/>
    </row>
    <row r="54" spans="1:27" ht="15" customHeight="1" x14ac:dyDescent="0.5">
      <c r="B54" s="64"/>
      <c r="C54" s="62" t="s">
        <v>359</v>
      </c>
      <c r="D54" s="62"/>
      <c r="E54" s="64"/>
      <c r="F54" s="64"/>
      <c r="G54" s="64"/>
      <c r="H54" s="64"/>
      <c r="I54" s="64"/>
      <c r="J54" s="64"/>
      <c r="K54" s="64"/>
      <c r="L54" s="64"/>
      <c r="M54" s="64"/>
      <c r="N54" s="64"/>
      <c r="O54" s="64"/>
      <c r="P54" s="64"/>
      <c r="Q54" s="64"/>
      <c r="R54" s="64"/>
      <c r="S54" s="64"/>
      <c r="T54" s="64"/>
      <c r="U54" s="64"/>
      <c r="V54" s="64"/>
      <c r="W54" s="64"/>
      <c r="X54" s="64"/>
      <c r="Y54" s="64"/>
      <c r="Z54" s="64"/>
      <c r="AA54" s="64"/>
    </row>
    <row r="55" spans="1:27" ht="15" customHeight="1" x14ac:dyDescent="0.5">
      <c r="B55" s="64"/>
      <c r="C55" s="62" t="s">
        <v>357</v>
      </c>
      <c r="D55" s="62"/>
      <c r="E55" s="64"/>
      <c r="F55" s="64"/>
      <c r="G55" s="64"/>
      <c r="H55" s="64"/>
      <c r="I55" s="64"/>
      <c r="J55" s="64"/>
      <c r="K55" s="64"/>
      <c r="L55" s="64"/>
      <c r="M55" s="64"/>
      <c r="N55" s="64"/>
      <c r="O55" s="64"/>
      <c r="P55" s="64"/>
      <c r="Q55" s="64"/>
      <c r="R55" s="64"/>
      <c r="S55" s="64"/>
      <c r="T55" s="64"/>
      <c r="U55" s="64"/>
      <c r="V55" s="64"/>
      <c r="W55" s="64"/>
      <c r="X55" s="64"/>
      <c r="Y55" s="64"/>
      <c r="Z55" s="64"/>
      <c r="AA55" s="64"/>
    </row>
    <row r="56" spans="1:27" s="96" customFormat="1" ht="15" customHeight="1" thickBot="1" x14ac:dyDescent="0.5">
      <c r="B56" s="79"/>
      <c r="C56" s="95" t="s">
        <v>323</v>
      </c>
      <c r="D56" s="99">
        <v>1999</v>
      </c>
      <c r="E56" s="99">
        <f t="shared" ref="E56:AA56" si="6">+D56+1</f>
        <v>2000</v>
      </c>
      <c r="F56" s="99">
        <f t="shared" si="6"/>
        <v>2001</v>
      </c>
      <c r="G56" s="99">
        <f t="shared" si="6"/>
        <v>2002</v>
      </c>
      <c r="H56" s="99">
        <f t="shared" si="6"/>
        <v>2003</v>
      </c>
      <c r="I56" s="99">
        <f t="shared" si="6"/>
        <v>2004</v>
      </c>
      <c r="J56" s="99">
        <f t="shared" si="6"/>
        <v>2005</v>
      </c>
      <c r="K56" s="99">
        <f t="shared" si="6"/>
        <v>2006</v>
      </c>
      <c r="L56" s="99">
        <f t="shared" si="6"/>
        <v>2007</v>
      </c>
      <c r="M56" s="99">
        <f t="shared" si="6"/>
        <v>2008</v>
      </c>
      <c r="N56" s="99">
        <f t="shared" si="6"/>
        <v>2009</v>
      </c>
      <c r="O56" s="99">
        <f t="shared" si="6"/>
        <v>2010</v>
      </c>
      <c r="P56" s="99">
        <f t="shared" si="6"/>
        <v>2011</v>
      </c>
      <c r="Q56" s="99">
        <f t="shared" si="6"/>
        <v>2012</v>
      </c>
      <c r="R56" s="99">
        <f t="shared" si="6"/>
        <v>2013</v>
      </c>
      <c r="S56" s="99">
        <f t="shared" si="6"/>
        <v>2014</v>
      </c>
      <c r="T56" s="99">
        <f t="shared" si="6"/>
        <v>2015</v>
      </c>
      <c r="U56" s="99">
        <f t="shared" si="6"/>
        <v>2016</v>
      </c>
      <c r="V56" s="99">
        <f t="shared" si="6"/>
        <v>2017</v>
      </c>
      <c r="W56" s="99">
        <f t="shared" si="6"/>
        <v>2018</v>
      </c>
      <c r="X56" s="99">
        <f t="shared" si="6"/>
        <v>2019</v>
      </c>
      <c r="Y56" s="99">
        <f t="shared" si="6"/>
        <v>2020</v>
      </c>
      <c r="Z56" s="99">
        <f t="shared" si="6"/>
        <v>2021</v>
      </c>
      <c r="AA56" s="99">
        <f t="shared" si="6"/>
        <v>2022</v>
      </c>
    </row>
    <row r="57" spans="1:27" ht="15" customHeight="1" thickTop="1" x14ac:dyDescent="0.5">
      <c r="A57" s="68"/>
      <c r="B57" s="96" t="s">
        <v>0</v>
      </c>
      <c r="C57" s="96" t="s">
        <v>1</v>
      </c>
      <c r="D57" s="67"/>
      <c r="E57" s="64"/>
      <c r="F57" s="64"/>
      <c r="G57" s="64"/>
      <c r="H57" s="64"/>
      <c r="I57" s="64"/>
      <c r="J57" s="64"/>
      <c r="K57" s="64"/>
      <c r="L57" s="64"/>
      <c r="M57" s="64"/>
      <c r="N57" s="64"/>
      <c r="O57" s="64"/>
      <c r="P57" s="64"/>
      <c r="Q57" s="64"/>
      <c r="R57" s="64"/>
      <c r="S57" s="64"/>
      <c r="T57" s="64"/>
      <c r="U57" s="64"/>
      <c r="V57" s="64"/>
      <c r="W57" s="64"/>
      <c r="X57" s="64"/>
      <c r="Y57" s="64"/>
      <c r="Z57" s="64"/>
      <c r="AA57" s="64"/>
    </row>
    <row r="58" spans="1:27" ht="15" customHeight="1" x14ac:dyDescent="0.45">
      <c r="B58" s="44" t="s">
        <v>88</v>
      </c>
      <c r="C58" s="1" t="s">
        <v>113</v>
      </c>
      <c r="D58" s="3"/>
      <c r="E58" s="3"/>
      <c r="F58" s="3"/>
      <c r="G58" s="3"/>
      <c r="H58" s="3"/>
      <c r="I58" s="3"/>
      <c r="J58" s="3"/>
      <c r="K58" s="3"/>
      <c r="L58" s="3"/>
      <c r="M58" s="3"/>
      <c r="N58" s="3"/>
      <c r="O58" s="3"/>
      <c r="P58" s="3"/>
      <c r="Q58" s="3"/>
      <c r="R58" s="3"/>
      <c r="S58" s="3"/>
      <c r="T58" s="3" t="str">
        <f t="shared" ref="T58:X67" si="7">IFERROR((T32/S32-1)*100,"")</f>
        <v/>
      </c>
      <c r="U58" s="3">
        <f t="shared" si="7"/>
        <v>16.603091564923634</v>
      </c>
      <c r="V58" s="3">
        <f t="shared" si="7"/>
        <v>5.4254935392872072</v>
      </c>
      <c r="W58" s="3">
        <f t="shared" si="7"/>
        <v>1.9627448311253959</v>
      </c>
      <c r="X58" s="3">
        <f t="shared" si="7"/>
        <v>26.60721613985104</v>
      </c>
      <c r="Y58" s="3">
        <f t="shared" ref="Y58:AA58" si="8">IFERROR((Y32/X32-1)*100,"")</f>
        <v>9.6912575228853761</v>
      </c>
      <c r="Z58" s="3">
        <f t="shared" si="8"/>
        <v>6.8406310246995394</v>
      </c>
      <c r="AA58" s="3">
        <f t="shared" si="8"/>
        <v>2.5649478741629927</v>
      </c>
    </row>
    <row r="59" spans="1:27" ht="15" customHeight="1" x14ac:dyDescent="0.45">
      <c r="B59" s="61" t="s">
        <v>131</v>
      </c>
      <c r="C59" s="13" t="s">
        <v>114</v>
      </c>
      <c r="D59" s="11"/>
      <c r="E59" s="11"/>
      <c r="F59" s="11"/>
      <c r="G59" s="11"/>
      <c r="H59" s="11"/>
      <c r="I59" s="11"/>
      <c r="J59" s="11"/>
      <c r="K59" s="11"/>
      <c r="L59" s="11"/>
      <c r="M59" s="11"/>
      <c r="N59" s="11"/>
      <c r="O59" s="11"/>
      <c r="P59" s="11"/>
      <c r="Q59" s="11"/>
      <c r="R59" s="11"/>
      <c r="S59" s="11"/>
      <c r="T59" s="11" t="str">
        <f t="shared" si="7"/>
        <v/>
      </c>
      <c r="U59" s="3">
        <f t="shared" si="7"/>
        <v>11.600700778007834</v>
      </c>
      <c r="V59" s="3">
        <f t="shared" si="7"/>
        <v>-5.0204679599737627</v>
      </c>
      <c r="W59" s="3">
        <f t="shared" si="7"/>
        <v>5.0753264327300318</v>
      </c>
      <c r="X59" s="3">
        <f t="shared" si="7"/>
        <v>22.821911483582479</v>
      </c>
      <c r="Y59" s="3">
        <f t="shared" ref="Y59:AA59" si="9">IFERROR((Y33/X33-1)*100,"")</f>
        <v>13.065679752646876</v>
      </c>
      <c r="Z59" s="3">
        <f t="shared" si="9"/>
        <v>2.5826222549486744</v>
      </c>
      <c r="AA59" s="3">
        <f t="shared" si="9"/>
        <v>2.821575922227737</v>
      </c>
    </row>
    <row r="60" spans="1:27" ht="15" customHeight="1" x14ac:dyDescent="0.45">
      <c r="B60" s="61" t="s">
        <v>132</v>
      </c>
      <c r="C60" s="13" t="s">
        <v>115</v>
      </c>
      <c r="D60" s="11"/>
      <c r="E60" s="11"/>
      <c r="F60" s="11"/>
      <c r="G60" s="11"/>
      <c r="H60" s="11"/>
      <c r="I60" s="11"/>
      <c r="J60" s="11"/>
      <c r="K60" s="11"/>
      <c r="L60" s="11"/>
      <c r="M60" s="11"/>
      <c r="N60" s="11"/>
      <c r="O60" s="11"/>
      <c r="P60" s="11"/>
      <c r="Q60" s="11"/>
      <c r="R60" s="11"/>
      <c r="S60" s="11"/>
      <c r="T60" s="11" t="str">
        <f t="shared" si="7"/>
        <v/>
      </c>
      <c r="U60" s="3">
        <f t="shared" si="7"/>
        <v>21.758723000972502</v>
      </c>
      <c r="V60" s="3">
        <f t="shared" si="7"/>
        <v>15.489444747341441</v>
      </c>
      <c r="W60" s="3">
        <f t="shared" si="7"/>
        <v>-0.49830124575311885</v>
      </c>
      <c r="X60" s="3">
        <f t="shared" si="7"/>
        <v>29.762895849325901</v>
      </c>
      <c r="Y60" s="3">
        <f t="shared" ref="Y60:AA60" si="10">IFERROR((Y34/X34-1)*100,"")</f>
        <v>5.3566516127553143</v>
      </c>
      <c r="Z60" s="3">
        <f t="shared" si="10"/>
        <v>12.158233103347559</v>
      </c>
      <c r="AA60" s="3">
        <f t="shared" si="10"/>
        <v>2.2718959090593405</v>
      </c>
    </row>
    <row r="61" spans="1:27" ht="15" customHeight="1" x14ac:dyDescent="0.45">
      <c r="B61" s="44" t="s">
        <v>89</v>
      </c>
      <c r="C61" s="1" t="s">
        <v>116</v>
      </c>
      <c r="D61" s="3"/>
      <c r="E61" s="3"/>
      <c r="F61" s="3"/>
      <c r="G61" s="3"/>
      <c r="H61" s="3"/>
      <c r="I61" s="3"/>
      <c r="J61" s="3"/>
      <c r="K61" s="3"/>
      <c r="L61" s="3"/>
      <c r="M61" s="3"/>
      <c r="N61" s="3"/>
      <c r="O61" s="3"/>
      <c r="P61" s="3"/>
      <c r="Q61" s="3"/>
      <c r="R61" s="3"/>
      <c r="S61" s="3"/>
      <c r="T61" s="3" t="str">
        <f t="shared" si="7"/>
        <v/>
      </c>
      <c r="U61" s="3">
        <f t="shared" si="7"/>
        <v>9.9355898886225535</v>
      </c>
      <c r="V61" s="3">
        <f t="shared" si="7"/>
        <v>13.325977792892418</v>
      </c>
      <c r="W61" s="3">
        <f t="shared" si="7"/>
        <v>16.683105537551079</v>
      </c>
      <c r="X61" s="3">
        <f t="shared" si="7"/>
        <v>2.4847079798834937</v>
      </c>
      <c r="Y61" s="3">
        <f t="shared" ref="Y61:AA61" si="11">IFERROR((Y35/X35-1)*100,"")</f>
        <v>1.6821464317616774</v>
      </c>
      <c r="Z61" s="3">
        <f t="shared" si="11"/>
        <v>0.27246029057896859</v>
      </c>
      <c r="AA61" s="3">
        <f t="shared" si="11"/>
        <v>-7.5014392326909203</v>
      </c>
    </row>
    <row r="62" spans="1:27" ht="15" customHeight="1" x14ac:dyDescent="0.45">
      <c r="B62" s="61" t="s">
        <v>133</v>
      </c>
      <c r="C62" s="13" t="s">
        <v>117</v>
      </c>
      <c r="D62" s="11"/>
      <c r="E62" s="11"/>
      <c r="F62" s="11"/>
      <c r="G62" s="11"/>
      <c r="H62" s="11"/>
      <c r="I62" s="11"/>
      <c r="J62" s="11"/>
      <c r="K62" s="11"/>
      <c r="L62" s="11"/>
      <c r="M62" s="11"/>
      <c r="N62" s="11"/>
      <c r="O62" s="11"/>
      <c r="P62" s="11"/>
      <c r="Q62" s="11"/>
      <c r="R62" s="11"/>
      <c r="S62" s="11"/>
      <c r="T62" s="11" t="str">
        <f t="shared" si="7"/>
        <v/>
      </c>
      <c r="U62" s="3">
        <f t="shared" si="7"/>
        <v>-21.938681201196996</v>
      </c>
      <c r="V62" s="3">
        <f t="shared" si="7"/>
        <v>-2.3013282420808467</v>
      </c>
      <c r="W62" s="3">
        <f t="shared" si="7"/>
        <v>21.602633862769128</v>
      </c>
      <c r="X62" s="3">
        <f t="shared" si="7"/>
        <v>32.200208430495337</v>
      </c>
      <c r="Y62" s="3">
        <f t="shared" ref="Y62:AA62" si="12">IFERROR((Y36/X36-1)*100,"")</f>
        <v>-21.830559757942513</v>
      </c>
      <c r="Z62" s="3">
        <f t="shared" si="12"/>
        <v>7.4878612588897608</v>
      </c>
      <c r="AA62" s="3">
        <f t="shared" si="12"/>
        <v>0.49224623464581008</v>
      </c>
    </row>
    <row r="63" spans="1:27" ht="15" customHeight="1" x14ac:dyDescent="0.45">
      <c r="B63" s="61" t="s">
        <v>134</v>
      </c>
      <c r="C63" s="13" t="s">
        <v>118</v>
      </c>
      <c r="D63" s="11"/>
      <c r="E63" s="11"/>
      <c r="F63" s="11"/>
      <c r="G63" s="11"/>
      <c r="H63" s="11"/>
      <c r="I63" s="11"/>
      <c r="J63" s="11"/>
      <c r="K63" s="11"/>
      <c r="L63" s="11"/>
      <c r="M63" s="11"/>
      <c r="N63" s="11"/>
      <c r="O63" s="11"/>
      <c r="P63" s="11"/>
      <c r="Q63" s="11"/>
      <c r="R63" s="11"/>
      <c r="S63" s="11"/>
      <c r="T63" s="11" t="str">
        <f t="shared" si="7"/>
        <v/>
      </c>
      <c r="U63" s="3">
        <f t="shared" si="7"/>
        <v>-35.369021317250848</v>
      </c>
      <c r="V63" s="3">
        <f t="shared" si="7"/>
        <v>-17.62795817281232</v>
      </c>
      <c r="W63" s="3">
        <f t="shared" si="7"/>
        <v>17.905116856898818</v>
      </c>
      <c r="X63" s="3">
        <f t="shared" si="7"/>
        <v>19.895773528242721</v>
      </c>
      <c r="Y63" s="3">
        <f t="shared" ref="Y63:AA63" si="13">IFERROR((Y37/X37-1)*100,"")</f>
        <v>-15.323341559007108</v>
      </c>
      <c r="Z63" s="3">
        <f t="shared" si="13"/>
        <v>-1.842485549132955</v>
      </c>
      <c r="AA63" s="3">
        <f t="shared" si="13"/>
        <v>-41.909075444416089</v>
      </c>
    </row>
    <row r="64" spans="1:27" ht="15" customHeight="1" x14ac:dyDescent="0.45">
      <c r="B64" s="61" t="s">
        <v>135</v>
      </c>
      <c r="C64" s="13" t="s">
        <v>119</v>
      </c>
      <c r="D64" s="11"/>
      <c r="E64" s="11"/>
      <c r="F64" s="11"/>
      <c r="G64" s="11"/>
      <c r="H64" s="11"/>
      <c r="I64" s="11"/>
      <c r="J64" s="11"/>
      <c r="K64" s="11"/>
      <c r="L64" s="11"/>
      <c r="M64" s="11"/>
      <c r="N64" s="11"/>
      <c r="O64" s="11"/>
      <c r="P64" s="11"/>
      <c r="Q64" s="11"/>
      <c r="R64" s="11"/>
      <c r="S64" s="11"/>
      <c r="T64" s="11" t="str">
        <f t="shared" si="7"/>
        <v/>
      </c>
      <c r="U64" s="3">
        <f t="shared" si="7"/>
        <v>47.949901280327524</v>
      </c>
      <c r="V64" s="3">
        <f t="shared" si="7"/>
        <v>23.692839464917871</v>
      </c>
      <c r="W64" s="3">
        <f t="shared" si="7"/>
        <v>15.152495834078739</v>
      </c>
      <c r="X64" s="3">
        <f t="shared" si="7"/>
        <v>-9.5470181746848741</v>
      </c>
      <c r="Y64" s="3">
        <f t="shared" ref="Y64:AA64" si="14">IFERROR((Y38/X38-1)*100,"")</f>
        <v>15.105375805853072</v>
      </c>
      <c r="Z64" s="3">
        <f t="shared" si="14"/>
        <v>-2.1034121800773242</v>
      </c>
      <c r="AA64" s="3">
        <f t="shared" si="14"/>
        <v>-7.4209499455230477</v>
      </c>
    </row>
    <row r="65" spans="2:27" ht="15" customHeight="1" x14ac:dyDescent="0.45">
      <c r="B65" s="44" t="s">
        <v>90</v>
      </c>
      <c r="C65" s="1" t="s">
        <v>120</v>
      </c>
      <c r="D65" s="3"/>
      <c r="E65" s="3"/>
      <c r="F65" s="3"/>
      <c r="G65" s="3"/>
      <c r="H65" s="3"/>
      <c r="I65" s="3"/>
      <c r="J65" s="3"/>
      <c r="K65" s="3"/>
      <c r="L65" s="3"/>
      <c r="M65" s="3"/>
      <c r="N65" s="3"/>
      <c r="O65" s="3"/>
      <c r="P65" s="3"/>
      <c r="Q65" s="3"/>
      <c r="R65" s="3"/>
      <c r="S65" s="3"/>
      <c r="T65" s="3" t="str">
        <f t="shared" si="7"/>
        <v/>
      </c>
      <c r="U65" s="3" t="str">
        <f t="shared" si="7"/>
        <v/>
      </c>
      <c r="V65" s="3" t="str">
        <f t="shared" si="7"/>
        <v/>
      </c>
      <c r="W65" s="3" t="str">
        <f t="shared" si="7"/>
        <v/>
      </c>
      <c r="X65" s="3" t="str">
        <f t="shared" si="7"/>
        <v/>
      </c>
      <c r="Y65" s="3" t="str">
        <f t="shared" ref="Y65:AA65" si="15">IFERROR((Y39/X39-1)*100,"")</f>
        <v/>
      </c>
      <c r="Z65" s="3" t="str">
        <f t="shared" si="15"/>
        <v/>
      </c>
      <c r="AA65" s="3" t="str">
        <f t="shared" si="15"/>
        <v/>
      </c>
    </row>
    <row r="66" spans="2:27" ht="15" customHeight="1" x14ac:dyDescent="0.45">
      <c r="B66" s="44" t="s">
        <v>91</v>
      </c>
      <c r="C66" s="1" t="s">
        <v>121</v>
      </c>
      <c r="D66" s="3"/>
      <c r="E66" s="3"/>
      <c r="F66" s="3"/>
      <c r="G66" s="3"/>
      <c r="H66" s="3"/>
      <c r="I66" s="3"/>
      <c r="J66" s="3"/>
      <c r="K66" s="3"/>
      <c r="L66" s="3"/>
      <c r="M66" s="3"/>
      <c r="N66" s="3"/>
      <c r="O66" s="3"/>
      <c r="P66" s="3"/>
      <c r="Q66" s="3"/>
      <c r="R66" s="3"/>
      <c r="S66" s="3"/>
      <c r="T66" s="3" t="str">
        <f t="shared" si="7"/>
        <v/>
      </c>
      <c r="U66" s="3">
        <f t="shared" si="7"/>
        <v>1.3675975440681221</v>
      </c>
      <c r="V66" s="3">
        <f t="shared" si="7"/>
        <v>2.3528935325800804</v>
      </c>
      <c r="W66" s="3">
        <f t="shared" si="7"/>
        <v>3.8597290219742675</v>
      </c>
      <c r="X66" s="3">
        <f t="shared" si="7"/>
        <v>-0.44166104251857075</v>
      </c>
      <c r="Y66" s="3">
        <f t="shared" ref="Y66:AA66" si="16">IFERROR((Y40/X40-1)*100,"")</f>
        <v>16.120084842551808</v>
      </c>
      <c r="Z66" s="3">
        <f t="shared" si="16"/>
        <v>3.0365701234590148</v>
      </c>
      <c r="AA66" s="3">
        <f t="shared" si="16"/>
        <v>2.4529788025932087</v>
      </c>
    </row>
    <row r="67" spans="2:27" ht="15" customHeight="1" x14ac:dyDescent="0.45">
      <c r="B67" s="61" t="s">
        <v>136</v>
      </c>
      <c r="C67" s="13" t="s">
        <v>122</v>
      </c>
      <c r="D67" s="11"/>
      <c r="E67" s="11"/>
      <c r="F67" s="11"/>
      <c r="G67" s="11"/>
      <c r="H67" s="11"/>
      <c r="I67" s="11"/>
      <c r="J67" s="11"/>
      <c r="K67" s="11"/>
      <c r="L67" s="11"/>
      <c r="M67" s="11"/>
      <c r="N67" s="11"/>
      <c r="O67" s="11"/>
      <c r="P67" s="11"/>
      <c r="Q67" s="11"/>
      <c r="R67" s="11"/>
      <c r="S67" s="11"/>
      <c r="T67" s="11" t="str">
        <f t="shared" si="7"/>
        <v/>
      </c>
      <c r="U67" s="3">
        <f t="shared" si="7"/>
        <v>1.4833276385343597</v>
      </c>
      <c r="V67" s="3">
        <f t="shared" si="7"/>
        <v>2.7926364747071331</v>
      </c>
      <c r="W67" s="3">
        <f t="shared" si="7"/>
        <v>3.3943570515908794</v>
      </c>
      <c r="X67" s="3">
        <f t="shared" si="7"/>
        <v>-0.49503954279275231</v>
      </c>
      <c r="Y67" s="3">
        <f t="shared" ref="Y67:AA67" si="17">IFERROR((Y41/X41-1)*100,"")</f>
        <v>15.805310832609498</v>
      </c>
      <c r="Z67" s="3">
        <f t="shared" si="17"/>
        <v>2.8408934043786749</v>
      </c>
      <c r="AA67" s="3">
        <f t="shared" si="17"/>
        <v>2.4568517085923114</v>
      </c>
    </row>
    <row r="68" spans="2:27" ht="15" customHeight="1" x14ac:dyDescent="0.45">
      <c r="B68" s="61" t="s">
        <v>137</v>
      </c>
      <c r="C68" s="13" t="s">
        <v>123</v>
      </c>
      <c r="D68" s="11"/>
      <c r="E68" s="11"/>
      <c r="F68" s="11"/>
      <c r="G68" s="11"/>
      <c r="H68" s="11"/>
      <c r="I68" s="11"/>
      <c r="J68" s="11"/>
      <c r="K68" s="11"/>
      <c r="L68" s="11"/>
      <c r="M68" s="11"/>
      <c r="N68" s="11"/>
      <c r="O68" s="11"/>
      <c r="P68" s="11"/>
      <c r="Q68" s="11"/>
      <c r="R68" s="11"/>
      <c r="S68" s="11"/>
      <c r="T68" s="11" t="str">
        <f t="shared" ref="T68:X76" si="18">IFERROR((T42/S42-1)*100,"")</f>
        <v/>
      </c>
      <c r="U68" s="3">
        <f t="shared" si="18"/>
        <v>-6.4450474898236081</v>
      </c>
      <c r="V68" s="3">
        <f t="shared" si="18"/>
        <v>-28.841951930080111</v>
      </c>
      <c r="W68" s="3">
        <f t="shared" si="18"/>
        <v>43.147656940760392</v>
      </c>
      <c r="X68" s="3">
        <f t="shared" si="18"/>
        <v>3.4306569343065751</v>
      </c>
      <c r="Y68" s="3">
        <f t="shared" ref="Y68:AA68" si="19">IFERROR((Y42/X42-1)*100,"")</f>
        <v>38.569321533923294</v>
      </c>
      <c r="Z68" s="3">
        <f t="shared" si="19"/>
        <v>11.381475667189944</v>
      </c>
      <c r="AA68" s="3">
        <f t="shared" si="19"/>
        <v>2.3111979166666741</v>
      </c>
    </row>
    <row r="69" spans="2:27" ht="15" customHeight="1" x14ac:dyDescent="0.45">
      <c r="B69" s="44" t="s">
        <v>92</v>
      </c>
      <c r="C69" s="1" t="s">
        <v>124</v>
      </c>
      <c r="D69" s="3"/>
      <c r="E69" s="3"/>
      <c r="F69" s="3"/>
      <c r="G69" s="3"/>
      <c r="H69" s="3"/>
      <c r="I69" s="3"/>
      <c r="J69" s="3"/>
      <c r="K69" s="3"/>
      <c r="L69" s="3"/>
      <c r="M69" s="3"/>
      <c r="N69" s="3"/>
      <c r="O69" s="3"/>
      <c r="P69" s="3"/>
      <c r="Q69" s="3"/>
      <c r="R69" s="3"/>
      <c r="S69" s="3"/>
      <c r="T69" s="3" t="str">
        <f t="shared" si="18"/>
        <v/>
      </c>
      <c r="U69" s="3" t="str">
        <f t="shared" si="18"/>
        <v/>
      </c>
      <c r="V69" s="3" t="str">
        <f t="shared" si="18"/>
        <v/>
      </c>
      <c r="W69" s="3" t="str">
        <f t="shared" si="18"/>
        <v/>
      </c>
      <c r="X69" s="3" t="str">
        <f t="shared" si="18"/>
        <v/>
      </c>
      <c r="Y69" s="3" t="str">
        <f t="shared" ref="Y69:AA69" si="20">IFERROR((Y43/X43-1)*100,"")</f>
        <v/>
      </c>
      <c r="Z69" s="3" t="str">
        <f t="shared" si="20"/>
        <v/>
      </c>
      <c r="AA69" s="3" t="str">
        <f t="shared" si="20"/>
        <v/>
      </c>
    </row>
    <row r="70" spans="2:27" ht="15" customHeight="1" x14ac:dyDescent="0.45">
      <c r="B70" s="44" t="s">
        <v>93</v>
      </c>
      <c r="C70" s="1" t="s">
        <v>125</v>
      </c>
      <c r="D70" s="3"/>
      <c r="E70" s="3"/>
      <c r="F70" s="3"/>
      <c r="G70" s="3"/>
      <c r="H70" s="3"/>
      <c r="I70" s="3"/>
      <c r="J70" s="3"/>
      <c r="K70" s="3"/>
      <c r="L70" s="3"/>
      <c r="M70" s="3"/>
      <c r="N70" s="3"/>
      <c r="O70" s="3"/>
      <c r="P70" s="3"/>
      <c r="Q70" s="3"/>
      <c r="R70" s="3"/>
      <c r="S70" s="3"/>
      <c r="T70" s="3" t="str">
        <f t="shared" si="18"/>
        <v/>
      </c>
      <c r="U70" s="3">
        <f t="shared" si="18"/>
        <v>25.507020280811243</v>
      </c>
      <c r="V70" s="3">
        <f t="shared" si="18"/>
        <v>18.958545152047336</v>
      </c>
      <c r="W70" s="3">
        <f t="shared" si="18"/>
        <v>12.689098565190271</v>
      </c>
      <c r="X70" s="3">
        <f t="shared" si="18"/>
        <v>19.624796084828724</v>
      </c>
      <c r="Y70" s="3">
        <f t="shared" ref="Y70:AA70" si="21">IFERROR((Y44/X44-1)*100,"")</f>
        <v>5.5476355652458897</v>
      </c>
      <c r="Z70" s="3">
        <f t="shared" si="21"/>
        <v>6.5059916722110422</v>
      </c>
      <c r="AA70" s="3">
        <f t="shared" si="21"/>
        <v>4.4461865207770401</v>
      </c>
    </row>
    <row r="71" spans="2:27" ht="15" customHeight="1" x14ac:dyDescent="0.45">
      <c r="B71" s="61" t="s">
        <v>138</v>
      </c>
      <c r="C71" s="13" t="s">
        <v>126</v>
      </c>
      <c r="D71" s="11"/>
      <c r="E71" s="11"/>
      <c r="F71" s="11"/>
      <c r="G71" s="11"/>
      <c r="H71" s="11"/>
      <c r="I71" s="11"/>
      <c r="J71" s="11"/>
      <c r="K71" s="11"/>
      <c r="L71" s="11"/>
      <c r="M71" s="11"/>
      <c r="N71" s="11"/>
      <c r="O71" s="11"/>
      <c r="P71" s="11"/>
      <c r="Q71" s="11"/>
      <c r="R71" s="11"/>
      <c r="S71" s="11"/>
      <c r="T71" s="11" t="str">
        <f t="shared" si="18"/>
        <v/>
      </c>
      <c r="U71" s="3">
        <f t="shared" si="18"/>
        <v>18.134430727023322</v>
      </c>
      <c r="V71" s="3">
        <f t="shared" si="18"/>
        <v>50.740986507409836</v>
      </c>
      <c r="W71" s="3">
        <f t="shared" si="18"/>
        <v>7.4395317678584094</v>
      </c>
      <c r="X71" s="3">
        <f t="shared" si="18"/>
        <v>4.5624630735902283</v>
      </c>
      <c r="Y71" s="3">
        <f t="shared" ref="Y71:AA71" si="22">IFERROR((Y45/X45-1)*100,"")</f>
        <v>22.240957302148502</v>
      </c>
      <c r="Z71" s="3">
        <f t="shared" si="22"/>
        <v>18.312766855909544</v>
      </c>
      <c r="AA71" s="3">
        <f t="shared" si="22"/>
        <v>5.3616751269035534</v>
      </c>
    </row>
    <row r="72" spans="2:27" ht="15" customHeight="1" x14ac:dyDescent="0.45">
      <c r="B72" s="61" t="s">
        <v>139</v>
      </c>
      <c r="C72" s="13" t="s">
        <v>127</v>
      </c>
      <c r="D72" s="11"/>
      <c r="E72" s="11"/>
      <c r="F72" s="11"/>
      <c r="G72" s="11"/>
      <c r="H72" s="11"/>
      <c r="I72" s="11"/>
      <c r="J72" s="11"/>
      <c r="K72" s="11"/>
      <c r="L72" s="11"/>
      <c r="M72" s="11"/>
      <c r="N72" s="11"/>
      <c r="O72" s="11"/>
      <c r="P72" s="11"/>
      <c r="Q72" s="11"/>
      <c r="R72" s="11"/>
      <c r="S72" s="11"/>
      <c r="T72" s="11" t="str">
        <f t="shared" si="18"/>
        <v/>
      </c>
      <c r="U72" s="3">
        <f t="shared" si="18"/>
        <v>4.566368608386151</v>
      </c>
      <c r="V72" s="3">
        <f t="shared" si="18"/>
        <v>13.960905518930744</v>
      </c>
      <c r="W72" s="3">
        <f t="shared" si="18"/>
        <v>16.218508283253641</v>
      </c>
      <c r="X72" s="3">
        <f t="shared" si="18"/>
        <v>25.11014860727354</v>
      </c>
      <c r="Y72" s="3">
        <f t="shared" ref="Y72:AA72" si="23">IFERROR((Y46/X46-1)*100,"")</f>
        <v>2.7728372421868874</v>
      </c>
      <c r="Z72" s="3">
        <f t="shared" si="23"/>
        <v>1.0085483318035493</v>
      </c>
      <c r="AA72" s="3">
        <f t="shared" si="23"/>
        <v>4.2097569320249439</v>
      </c>
    </row>
    <row r="73" spans="2:27" ht="15" customHeight="1" x14ac:dyDescent="0.45">
      <c r="B73" s="61" t="s">
        <v>140</v>
      </c>
      <c r="C73" s="13" t="s">
        <v>128</v>
      </c>
      <c r="D73" s="11"/>
      <c r="E73" s="11"/>
      <c r="F73" s="11"/>
      <c r="G73" s="11"/>
      <c r="H73" s="11"/>
      <c r="I73" s="11"/>
      <c r="J73" s="11"/>
      <c r="K73" s="11"/>
      <c r="L73" s="11"/>
      <c r="M73" s="11"/>
      <c r="N73" s="11"/>
      <c r="O73" s="11"/>
      <c r="P73" s="11"/>
      <c r="Q73" s="11"/>
      <c r="R73" s="11"/>
      <c r="S73" s="11"/>
      <c r="T73" s="11" t="str">
        <f t="shared" si="18"/>
        <v/>
      </c>
      <c r="U73" s="3" t="str">
        <f t="shared" si="18"/>
        <v/>
      </c>
      <c r="V73" s="3" t="str">
        <f t="shared" si="18"/>
        <v/>
      </c>
      <c r="W73" s="3" t="str">
        <f t="shared" si="18"/>
        <v/>
      </c>
      <c r="X73" s="3" t="str">
        <f t="shared" si="18"/>
        <v/>
      </c>
      <c r="Y73" s="3" t="str">
        <f t="shared" ref="Y73:AA73" si="24">IFERROR((Y47/X47-1)*100,"")</f>
        <v/>
      </c>
      <c r="Z73" s="3" t="str">
        <f t="shared" si="24"/>
        <v/>
      </c>
      <c r="AA73" s="3" t="str">
        <f t="shared" si="24"/>
        <v/>
      </c>
    </row>
    <row r="74" spans="2:27" ht="15" customHeight="1" x14ac:dyDescent="0.45">
      <c r="B74" s="61" t="s">
        <v>141</v>
      </c>
      <c r="C74" s="13" t="s">
        <v>129</v>
      </c>
      <c r="D74" s="11"/>
      <c r="E74" s="11"/>
      <c r="F74" s="11"/>
      <c r="G74" s="11"/>
      <c r="H74" s="11"/>
      <c r="I74" s="11"/>
      <c r="J74" s="11"/>
      <c r="K74" s="11"/>
      <c r="L74" s="11"/>
      <c r="M74" s="11"/>
      <c r="N74" s="11"/>
      <c r="O74" s="11"/>
      <c r="P74" s="11"/>
      <c r="Q74" s="11"/>
      <c r="R74" s="11"/>
      <c r="S74" s="11"/>
      <c r="T74" s="11" t="str">
        <f t="shared" si="18"/>
        <v/>
      </c>
      <c r="U74" s="3">
        <f t="shared" si="18"/>
        <v>437.07938582162694</v>
      </c>
      <c r="V74" s="3">
        <f t="shared" si="18"/>
        <v>15.183120541868966</v>
      </c>
      <c r="W74" s="3">
        <f t="shared" si="18"/>
        <v>3.9082014987510405</v>
      </c>
      <c r="X74" s="3">
        <f t="shared" si="18"/>
        <v>8.8996844793910022</v>
      </c>
      <c r="Y74" s="3">
        <f t="shared" ref="Y74:AA74" si="25">IFERROR((Y48/X48-1)*100,"")</f>
        <v>0.73818199025221798</v>
      </c>
      <c r="Z74" s="3">
        <f t="shared" si="25"/>
        <v>17.809750644048016</v>
      </c>
      <c r="AA74" s="3">
        <f t="shared" si="25"/>
        <v>3.7831384818047153</v>
      </c>
    </row>
    <row r="75" spans="2:27" ht="15" customHeight="1" x14ac:dyDescent="0.45">
      <c r="B75" s="61" t="s">
        <v>142</v>
      </c>
      <c r="C75" s="13" t="s">
        <v>130</v>
      </c>
      <c r="D75" s="11"/>
      <c r="E75" s="11"/>
      <c r="F75" s="11"/>
      <c r="G75" s="11"/>
      <c r="H75" s="11"/>
      <c r="I75" s="11"/>
      <c r="J75" s="11"/>
      <c r="K75" s="11"/>
      <c r="L75" s="11"/>
      <c r="M75" s="11"/>
      <c r="N75" s="11"/>
      <c r="O75" s="11"/>
      <c r="P75" s="11"/>
      <c r="Q75" s="11"/>
      <c r="R75" s="11"/>
      <c r="S75" s="11"/>
      <c r="T75" s="11" t="str">
        <f t="shared" si="18"/>
        <v/>
      </c>
      <c r="U75" s="3" t="str">
        <f t="shared" si="18"/>
        <v/>
      </c>
      <c r="V75" s="3" t="str">
        <f t="shared" si="18"/>
        <v/>
      </c>
      <c r="W75" s="3" t="str">
        <f t="shared" si="18"/>
        <v/>
      </c>
      <c r="X75" s="3" t="str">
        <f t="shared" si="18"/>
        <v/>
      </c>
      <c r="Y75" s="3" t="str">
        <f t="shared" ref="Y75:AA75" si="26">IFERROR((Y49/X49-1)*100,"")</f>
        <v/>
      </c>
      <c r="Z75" s="3" t="str">
        <f t="shared" si="26"/>
        <v/>
      </c>
      <c r="AA75" s="3" t="str">
        <f t="shared" si="26"/>
        <v/>
      </c>
    </row>
    <row r="76" spans="2:27" s="68" customFormat="1" ht="15" customHeight="1" thickBot="1" x14ac:dyDescent="0.45">
      <c r="B76" s="86" t="s">
        <v>112</v>
      </c>
      <c r="C76" s="100" t="s">
        <v>83</v>
      </c>
      <c r="D76" s="101"/>
      <c r="E76" s="101"/>
      <c r="F76" s="101"/>
      <c r="G76" s="101"/>
      <c r="H76" s="101"/>
      <c r="I76" s="101"/>
      <c r="J76" s="101"/>
      <c r="K76" s="101"/>
      <c r="L76" s="101"/>
      <c r="M76" s="101"/>
      <c r="N76" s="101"/>
      <c r="O76" s="101"/>
      <c r="P76" s="101"/>
      <c r="Q76" s="101"/>
      <c r="R76" s="101"/>
      <c r="S76" s="101"/>
      <c r="T76" s="101" t="str">
        <f t="shared" si="18"/>
        <v/>
      </c>
      <c r="U76" s="102">
        <f t="shared" si="18"/>
        <v>13.343367624627911</v>
      </c>
      <c r="V76" s="102">
        <f t="shared" si="18"/>
        <v>8.9842037476886247</v>
      </c>
      <c r="W76" s="102">
        <f t="shared" si="18"/>
        <v>8.5760216996077396</v>
      </c>
      <c r="X76" s="102">
        <f t="shared" si="18"/>
        <v>14.941883150105294</v>
      </c>
      <c r="Y76" s="102">
        <f t="shared" ref="Y76:AA76" si="27">IFERROR((Y50/X50-1)*100,"")</f>
        <v>6.3764579979624925</v>
      </c>
      <c r="Z76" s="102">
        <f t="shared" si="27"/>
        <v>3.9170216923547496</v>
      </c>
      <c r="AA76" s="102">
        <f t="shared" si="27"/>
        <v>-1.1249764903120019</v>
      </c>
    </row>
    <row r="77" spans="2:27" ht="15" customHeight="1" thickTop="1" x14ac:dyDescent="0.45"/>
    <row r="79" spans="2:27" ht="15" customHeight="1" x14ac:dyDescent="0.5">
      <c r="B79" s="64"/>
      <c r="C79" s="62" t="s">
        <v>360</v>
      </c>
      <c r="D79" s="62"/>
      <c r="E79" s="64"/>
      <c r="F79" s="64"/>
      <c r="G79" s="64"/>
      <c r="H79" s="64"/>
      <c r="I79" s="64"/>
      <c r="J79" s="64"/>
      <c r="K79" s="64"/>
      <c r="L79" s="64"/>
      <c r="M79" s="64"/>
      <c r="N79" s="64"/>
      <c r="O79" s="64"/>
      <c r="P79" s="64"/>
      <c r="Q79" s="64"/>
      <c r="R79" s="64"/>
      <c r="S79" s="64"/>
      <c r="T79" s="64"/>
      <c r="U79" s="64"/>
      <c r="V79" s="64"/>
      <c r="W79" s="64"/>
      <c r="X79" s="64"/>
      <c r="Y79" s="64"/>
      <c r="Z79" s="64"/>
      <c r="AA79" s="64"/>
    </row>
    <row r="80" spans="2:27" ht="15" customHeight="1" x14ac:dyDescent="0.5">
      <c r="B80" s="64"/>
      <c r="C80" s="62" t="s">
        <v>357</v>
      </c>
      <c r="D80" s="62"/>
      <c r="E80" s="64"/>
      <c r="F80" s="64"/>
      <c r="G80" s="64"/>
      <c r="H80" s="64"/>
      <c r="I80" s="64"/>
      <c r="J80" s="64"/>
      <c r="K80" s="64"/>
      <c r="L80" s="64"/>
      <c r="M80" s="64"/>
      <c r="N80" s="64"/>
      <c r="O80" s="64"/>
      <c r="P80" s="64"/>
      <c r="Q80" s="64"/>
      <c r="R80" s="64"/>
      <c r="S80" s="64"/>
      <c r="T80" s="64"/>
      <c r="U80" s="64"/>
      <c r="V80" s="64"/>
      <c r="W80" s="64"/>
      <c r="X80" s="64"/>
      <c r="Y80" s="64"/>
      <c r="Z80" s="64"/>
      <c r="AA80" s="64"/>
    </row>
    <row r="81" spans="1:27" s="96" customFormat="1" ht="15" customHeight="1" thickBot="1" x14ac:dyDescent="0.5">
      <c r="B81" s="79"/>
      <c r="C81" s="95" t="s">
        <v>446</v>
      </c>
      <c r="D81" s="99">
        <v>1999</v>
      </c>
      <c r="E81" s="99">
        <f t="shared" ref="E81:AA81" si="28">+D81+1</f>
        <v>2000</v>
      </c>
      <c r="F81" s="99">
        <f t="shared" si="28"/>
        <v>2001</v>
      </c>
      <c r="G81" s="99">
        <f t="shared" si="28"/>
        <v>2002</v>
      </c>
      <c r="H81" s="99">
        <f t="shared" si="28"/>
        <v>2003</v>
      </c>
      <c r="I81" s="99">
        <f t="shared" si="28"/>
        <v>2004</v>
      </c>
      <c r="J81" s="99">
        <f t="shared" si="28"/>
        <v>2005</v>
      </c>
      <c r="K81" s="99">
        <f t="shared" si="28"/>
        <v>2006</v>
      </c>
      <c r="L81" s="99">
        <f t="shared" si="28"/>
        <v>2007</v>
      </c>
      <c r="M81" s="99">
        <f t="shared" si="28"/>
        <v>2008</v>
      </c>
      <c r="N81" s="99">
        <f t="shared" si="28"/>
        <v>2009</v>
      </c>
      <c r="O81" s="99">
        <f t="shared" si="28"/>
        <v>2010</v>
      </c>
      <c r="P81" s="99">
        <f t="shared" si="28"/>
        <v>2011</v>
      </c>
      <c r="Q81" s="99">
        <f t="shared" si="28"/>
        <v>2012</v>
      </c>
      <c r="R81" s="99">
        <f t="shared" si="28"/>
        <v>2013</v>
      </c>
      <c r="S81" s="99">
        <f t="shared" si="28"/>
        <v>2014</v>
      </c>
      <c r="T81" s="99">
        <f t="shared" si="28"/>
        <v>2015</v>
      </c>
      <c r="U81" s="99">
        <f t="shared" si="28"/>
        <v>2016</v>
      </c>
      <c r="V81" s="99">
        <f t="shared" si="28"/>
        <v>2017</v>
      </c>
      <c r="W81" s="99">
        <f t="shared" si="28"/>
        <v>2018</v>
      </c>
      <c r="X81" s="99">
        <f t="shared" si="28"/>
        <v>2019</v>
      </c>
      <c r="Y81" s="99">
        <f t="shared" si="28"/>
        <v>2020</v>
      </c>
      <c r="Z81" s="99">
        <f t="shared" si="28"/>
        <v>2021</v>
      </c>
      <c r="AA81" s="99">
        <f t="shared" si="28"/>
        <v>2022</v>
      </c>
    </row>
    <row r="82" spans="1:27" ht="15" customHeight="1" thickTop="1" x14ac:dyDescent="0.5">
      <c r="A82" s="68"/>
      <c r="B82" s="96" t="s">
        <v>0</v>
      </c>
      <c r="C82" s="96" t="s">
        <v>1</v>
      </c>
      <c r="D82" s="67"/>
      <c r="E82" s="64"/>
      <c r="F82" s="64"/>
      <c r="G82" s="64"/>
      <c r="H82" s="64"/>
      <c r="I82" s="64"/>
      <c r="J82" s="64"/>
      <c r="K82" s="64"/>
      <c r="L82" s="64"/>
      <c r="M82" s="64"/>
      <c r="N82" s="64"/>
      <c r="O82" s="64"/>
      <c r="P82" s="64"/>
      <c r="Q82" s="64"/>
      <c r="R82" s="64"/>
      <c r="S82" s="64"/>
      <c r="T82" s="64"/>
      <c r="U82" s="64"/>
      <c r="V82" s="64"/>
      <c r="W82" s="64"/>
      <c r="X82" s="64"/>
      <c r="Y82" s="64"/>
      <c r="Z82" s="64"/>
      <c r="AA82" s="64"/>
    </row>
    <row r="83" spans="1:27" ht="15" customHeight="1" x14ac:dyDescent="0.45">
      <c r="B83" s="44" t="s">
        <v>88</v>
      </c>
      <c r="C83" s="1" t="s">
        <v>113</v>
      </c>
      <c r="D83" s="2"/>
      <c r="E83" s="2"/>
      <c r="F83" s="2"/>
      <c r="G83" s="2"/>
      <c r="H83" s="2"/>
      <c r="I83" s="2"/>
      <c r="J83" s="2"/>
      <c r="K83" s="2"/>
      <c r="L83" s="2"/>
      <c r="M83" s="2"/>
      <c r="N83" s="2"/>
      <c r="O83" s="2"/>
      <c r="P83" s="2"/>
      <c r="Q83" s="2"/>
      <c r="R83" s="2"/>
      <c r="S83" s="2"/>
      <c r="T83" s="2">
        <f t="shared" ref="T83:X92" si="29">IFERROR(T7/T32*100,"")</f>
        <v>99.919077822446695</v>
      </c>
      <c r="U83" s="2">
        <f t="shared" si="29"/>
        <v>100.72207530076768</v>
      </c>
      <c r="V83" s="2">
        <f t="shared" si="29"/>
        <v>102.90928168934997</v>
      </c>
      <c r="W83" s="2">
        <f t="shared" si="29"/>
        <v>103.10162730555845</v>
      </c>
      <c r="X83" s="2">
        <f t="shared" si="29"/>
        <v>76.560218796811128</v>
      </c>
      <c r="Y83" s="2">
        <f t="shared" ref="Y83:Z83" si="30">IFERROR(Y7/Y32*100,"")</f>
        <v>72.793648917366056</v>
      </c>
      <c r="Z83" s="2">
        <f t="shared" si="30"/>
        <v>75.810277920140749</v>
      </c>
      <c r="AA83" s="2">
        <f t="shared" ref="AA83" si="31">IFERROR(AA7/AA32*100,"")</f>
        <v>77.173096483587457</v>
      </c>
    </row>
    <row r="84" spans="1:27" ht="15" customHeight="1" x14ac:dyDescent="0.45">
      <c r="B84" s="61" t="s">
        <v>131</v>
      </c>
      <c r="C84" s="13" t="s">
        <v>114</v>
      </c>
      <c r="D84" s="10"/>
      <c r="E84" s="10"/>
      <c r="F84" s="10"/>
      <c r="G84" s="10"/>
      <c r="H84" s="10"/>
      <c r="I84" s="10"/>
      <c r="J84" s="10"/>
      <c r="K84" s="10"/>
      <c r="L84" s="10"/>
      <c r="M84" s="10"/>
      <c r="N84" s="10"/>
      <c r="O84" s="10"/>
      <c r="P84" s="10"/>
      <c r="Q84" s="10"/>
      <c r="R84" s="10"/>
      <c r="S84" s="10"/>
      <c r="T84" s="10">
        <f t="shared" si="29"/>
        <v>99.840685980366274</v>
      </c>
      <c r="U84" s="10">
        <f t="shared" si="29"/>
        <v>101.66207138527015</v>
      </c>
      <c r="V84" s="10">
        <f t="shared" si="29"/>
        <v>103.74842989866593</v>
      </c>
      <c r="W84" s="10">
        <f t="shared" si="29"/>
        <v>103.85402599079913</v>
      </c>
      <c r="X84" s="10">
        <f t="shared" si="29"/>
        <v>98.315439960786279</v>
      </c>
      <c r="Y84" s="10">
        <f t="shared" ref="Y84:Z84" si="32">IFERROR(Y8/Y33*100,"")</f>
        <v>89.567948637117496</v>
      </c>
      <c r="Z84" s="10">
        <f t="shared" si="32"/>
        <v>93.26854875498222</v>
      </c>
      <c r="AA84" s="10">
        <f t="shared" ref="AA84" si="33">IFERROR(AA8/AA33*100,"")</f>
        <v>95.022465035458808</v>
      </c>
    </row>
    <row r="85" spans="1:27" ht="15" customHeight="1" x14ac:dyDescent="0.45">
      <c r="B85" s="61" t="s">
        <v>132</v>
      </c>
      <c r="C85" s="13" t="s">
        <v>115</v>
      </c>
      <c r="D85" s="10"/>
      <c r="E85" s="10"/>
      <c r="F85" s="10"/>
      <c r="G85" s="10"/>
      <c r="H85" s="10"/>
      <c r="I85" s="10"/>
      <c r="J85" s="10"/>
      <c r="K85" s="10"/>
      <c r="L85" s="10"/>
      <c r="M85" s="10"/>
      <c r="N85" s="10"/>
      <c r="O85" s="10"/>
      <c r="P85" s="10"/>
      <c r="Q85" s="10"/>
      <c r="R85" s="10"/>
      <c r="S85" s="10"/>
      <c r="T85" s="10">
        <f t="shared" si="29"/>
        <v>100</v>
      </c>
      <c r="U85" s="10">
        <f t="shared" si="29"/>
        <v>99.83949615528428</v>
      </c>
      <c r="V85" s="10">
        <f t="shared" si="29"/>
        <v>102.10189306090167</v>
      </c>
      <c r="W85" s="10">
        <f t="shared" si="29"/>
        <v>102.36530184488156</v>
      </c>
      <c r="X85" s="10">
        <f t="shared" si="29"/>
        <v>59.527599220464452</v>
      </c>
      <c r="Y85" s="10">
        <f t="shared" ref="Y85:Z85" si="34">IFERROR(Y9/Y34*100,"")</f>
        <v>59.86307452403161</v>
      </c>
      <c r="Z85" s="10">
        <f t="shared" si="34"/>
        <v>62.352376928965455</v>
      </c>
      <c r="AA85" s="10">
        <f t="shared" ref="AA85" si="35">IFERROR(AA9/AA34*100,"")</f>
        <v>63.413972080179512</v>
      </c>
    </row>
    <row r="86" spans="1:27" ht="15" customHeight="1" x14ac:dyDescent="0.45">
      <c r="B86" s="44" t="s">
        <v>89</v>
      </c>
      <c r="C86" s="1" t="s">
        <v>116</v>
      </c>
      <c r="D86" s="2"/>
      <c r="E86" s="2"/>
      <c r="F86" s="2"/>
      <c r="G86" s="2"/>
      <c r="H86" s="2"/>
      <c r="I86" s="2"/>
      <c r="J86" s="2"/>
      <c r="K86" s="2"/>
      <c r="L86" s="2"/>
      <c r="M86" s="2"/>
      <c r="N86" s="2"/>
      <c r="O86" s="2"/>
      <c r="P86" s="2"/>
      <c r="Q86" s="2"/>
      <c r="R86" s="2"/>
      <c r="S86" s="2"/>
      <c r="T86" s="2">
        <f t="shared" si="29"/>
        <v>99.982715593835877</v>
      </c>
      <c r="U86" s="2">
        <f t="shared" si="29"/>
        <v>103.11127716642071</v>
      </c>
      <c r="V86" s="2">
        <f t="shared" si="29"/>
        <v>106.204448687404</v>
      </c>
      <c r="W86" s="2">
        <f t="shared" si="29"/>
        <v>95.312219097603261</v>
      </c>
      <c r="X86" s="2">
        <f t="shared" si="29"/>
        <v>96.897994716880206</v>
      </c>
      <c r="Y86" s="2">
        <f t="shared" ref="Y86:Z86" si="36">IFERROR(Y10/Y35*100,"")</f>
        <v>94.245940291726598</v>
      </c>
      <c r="Z86" s="2">
        <f t="shared" si="36"/>
        <v>96.82750243918322</v>
      </c>
      <c r="AA86" s="2">
        <f t="shared" ref="AA86" si="37">IFERROR(AA10/AA35*100,"")</f>
        <v>109.69860949811978</v>
      </c>
    </row>
    <row r="87" spans="1:27" ht="15" customHeight="1" x14ac:dyDescent="0.45">
      <c r="B87" s="61" t="s">
        <v>133</v>
      </c>
      <c r="C87" s="13" t="s">
        <v>117</v>
      </c>
      <c r="D87" s="10"/>
      <c r="E87" s="10"/>
      <c r="F87" s="10"/>
      <c r="G87" s="10"/>
      <c r="H87" s="10"/>
      <c r="I87" s="10"/>
      <c r="J87" s="10"/>
      <c r="K87" s="10"/>
      <c r="L87" s="10"/>
      <c r="M87" s="10"/>
      <c r="N87" s="10"/>
      <c r="O87" s="10"/>
      <c r="P87" s="10"/>
      <c r="Q87" s="10"/>
      <c r="R87" s="10"/>
      <c r="S87" s="10"/>
      <c r="T87" s="10">
        <f t="shared" si="29"/>
        <v>100</v>
      </c>
      <c r="U87" s="10">
        <f t="shared" si="29"/>
        <v>93.523324352172438</v>
      </c>
      <c r="V87" s="10">
        <f t="shared" si="29"/>
        <v>95.105956219055173</v>
      </c>
      <c r="W87" s="10">
        <f t="shared" si="29"/>
        <v>93.55937337960512</v>
      </c>
      <c r="X87" s="10">
        <f t="shared" si="29"/>
        <v>91.577383553128243</v>
      </c>
      <c r="Y87" s="10">
        <f t="shared" ref="Y87:Z87" si="38">IFERROR(Y11/Y36*100,"")</f>
        <v>94.260931695362913</v>
      </c>
      <c r="Z87" s="10">
        <f t="shared" si="38"/>
        <v>95.663938781965953</v>
      </c>
      <c r="AA87" s="10">
        <f t="shared" ref="AA87" si="39">IFERROR(AA11/AA36*100,"")</f>
        <v>105.16180479199409</v>
      </c>
    </row>
    <row r="88" spans="1:27" ht="15" customHeight="1" x14ac:dyDescent="0.45">
      <c r="B88" s="61" t="s">
        <v>134</v>
      </c>
      <c r="C88" s="13" t="s">
        <v>118</v>
      </c>
      <c r="D88" s="10"/>
      <c r="E88" s="10"/>
      <c r="F88" s="10"/>
      <c r="G88" s="10"/>
      <c r="H88" s="10"/>
      <c r="I88" s="10"/>
      <c r="J88" s="10"/>
      <c r="K88" s="10"/>
      <c r="L88" s="10"/>
      <c r="M88" s="10"/>
      <c r="N88" s="10"/>
      <c r="O88" s="10"/>
      <c r="P88" s="10"/>
      <c r="Q88" s="10"/>
      <c r="R88" s="10"/>
      <c r="S88" s="10"/>
      <c r="T88" s="10">
        <f t="shared" si="29"/>
        <v>100</v>
      </c>
      <c r="U88" s="10">
        <f t="shared" si="29"/>
        <v>125.90368402817877</v>
      </c>
      <c r="V88" s="10">
        <f t="shared" si="29"/>
        <v>108.33924945539617</v>
      </c>
      <c r="W88" s="10">
        <f t="shared" si="29"/>
        <v>107.69951159778446</v>
      </c>
      <c r="X88" s="10">
        <f t="shared" si="29"/>
        <v>109.31809862931149</v>
      </c>
      <c r="Y88" s="10">
        <f t="shared" ref="Y88:Z88" si="40">IFERROR(Y12/Y37*100,"")</f>
        <v>110.22933655690063</v>
      </c>
      <c r="Z88" s="10">
        <f t="shared" si="40"/>
        <v>112.23159712481161</v>
      </c>
      <c r="AA88" s="10">
        <f t="shared" ref="AA88" si="41">IFERROR(AA12/AA37*100,"")</f>
        <v>112.56846856828444</v>
      </c>
    </row>
    <row r="89" spans="1:27" ht="15" customHeight="1" x14ac:dyDescent="0.45">
      <c r="B89" s="61" t="s">
        <v>135</v>
      </c>
      <c r="C89" s="13" t="s">
        <v>119</v>
      </c>
      <c r="D89" s="10"/>
      <c r="E89" s="10"/>
      <c r="F89" s="10"/>
      <c r="G89" s="10"/>
      <c r="H89" s="10"/>
      <c r="I89" s="10"/>
      <c r="J89" s="10"/>
      <c r="K89" s="10"/>
      <c r="L89" s="10"/>
      <c r="M89" s="10"/>
      <c r="N89" s="10"/>
      <c r="O89" s="10"/>
      <c r="P89" s="10"/>
      <c r="Q89" s="10"/>
      <c r="R89" s="10"/>
      <c r="S89" s="10"/>
      <c r="T89" s="10">
        <f t="shared" si="29"/>
        <v>99.964078140135612</v>
      </c>
      <c r="U89" s="10">
        <f t="shared" si="29"/>
        <v>104.49675202320262</v>
      </c>
      <c r="V89" s="10">
        <f t="shared" si="29"/>
        <v>109.721832230763</v>
      </c>
      <c r="W89" s="10">
        <f t="shared" si="29"/>
        <v>94.707433051481843</v>
      </c>
      <c r="X89" s="10">
        <f t="shared" si="29"/>
        <v>98.140456010859225</v>
      </c>
      <c r="Y89" s="10">
        <f t="shared" ref="Y89:Z89" si="42">IFERROR(Y13/Y38*100,"")</f>
        <v>93.31635209530468</v>
      </c>
      <c r="Z89" s="10">
        <f t="shared" si="42"/>
        <v>96.409352623875336</v>
      </c>
      <c r="AA89" s="10">
        <f t="shared" ref="AA89" si="43">IFERROR(AA13/AA38*100,"")</f>
        <v>111.29901758266843</v>
      </c>
    </row>
    <row r="90" spans="1:27" ht="15" customHeight="1" x14ac:dyDescent="0.45">
      <c r="B90" s="44" t="s">
        <v>90</v>
      </c>
      <c r="C90" s="1" t="s">
        <v>120</v>
      </c>
      <c r="D90" s="2"/>
      <c r="E90" s="2"/>
      <c r="F90" s="2"/>
      <c r="G90" s="2"/>
      <c r="H90" s="2"/>
      <c r="I90" s="2"/>
      <c r="J90" s="2"/>
      <c r="K90" s="2"/>
      <c r="L90" s="2"/>
      <c r="M90" s="2"/>
      <c r="N90" s="2"/>
      <c r="O90" s="2"/>
      <c r="P90" s="2"/>
      <c r="Q90" s="2"/>
      <c r="R90" s="2"/>
      <c r="S90" s="2"/>
      <c r="T90" s="2" t="str">
        <f t="shared" si="29"/>
        <v/>
      </c>
      <c r="U90" s="2" t="str">
        <f t="shared" si="29"/>
        <v/>
      </c>
      <c r="V90" s="2" t="str">
        <f t="shared" si="29"/>
        <v/>
      </c>
      <c r="W90" s="2" t="str">
        <f t="shared" si="29"/>
        <v/>
      </c>
      <c r="X90" s="2" t="str">
        <f t="shared" si="29"/>
        <v/>
      </c>
      <c r="Y90" s="2" t="str">
        <f t="shared" ref="Y90:Z90" si="44">IFERROR(Y14/Y39*100,"")</f>
        <v/>
      </c>
      <c r="Z90" s="2" t="str">
        <f t="shared" si="44"/>
        <v/>
      </c>
      <c r="AA90" s="2" t="str">
        <f t="shared" ref="AA90" si="45">IFERROR(AA14/AA39*100,"")</f>
        <v/>
      </c>
    </row>
    <row r="91" spans="1:27" ht="15" customHeight="1" x14ac:dyDescent="0.45">
      <c r="B91" s="44" t="s">
        <v>91</v>
      </c>
      <c r="C91" s="1" t="s">
        <v>121</v>
      </c>
      <c r="D91" s="2"/>
      <c r="E91" s="2"/>
      <c r="F91" s="2"/>
      <c r="G91" s="2"/>
      <c r="H91" s="2"/>
      <c r="I91" s="2"/>
      <c r="J91" s="2"/>
      <c r="K91" s="2"/>
      <c r="L91" s="2"/>
      <c r="M91" s="2"/>
      <c r="N91" s="2"/>
      <c r="O91" s="2"/>
      <c r="P91" s="2"/>
      <c r="Q91" s="2"/>
      <c r="R91" s="2"/>
      <c r="S91" s="2"/>
      <c r="T91" s="2">
        <f t="shared" si="29"/>
        <v>100</v>
      </c>
      <c r="U91" s="2">
        <f t="shared" si="29"/>
        <v>96.4937818114321</v>
      </c>
      <c r="V91" s="2">
        <f t="shared" si="29"/>
        <v>92.214862528170144</v>
      </c>
      <c r="W91" s="2">
        <f t="shared" si="29"/>
        <v>92.595330857350973</v>
      </c>
      <c r="X91" s="2">
        <f t="shared" si="29"/>
        <v>90.521164430573592</v>
      </c>
      <c r="Y91" s="2">
        <f t="shared" ref="Y91:Z91" si="46">IFERROR(Y15/Y40*100,"")</f>
        <v>88.405834774909707</v>
      </c>
      <c r="Z91" s="2">
        <f t="shared" si="46"/>
        <v>89.134912111649072</v>
      </c>
      <c r="AA91" s="2">
        <f t="shared" ref="AA91" si="47">IFERROR(AA15/AA40*100,"")</f>
        <v>106.78764141729403</v>
      </c>
    </row>
    <row r="92" spans="1:27" ht="15" customHeight="1" x14ac:dyDescent="0.45">
      <c r="B92" s="61" t="s">
        <v>136</v>
      </c>
      <c r="C92" s="13" t="s">
        <v>122</v>
      </c>
      <c r="D92" s="10"/>
      <c r="E92" s="10"/>
      <c r="F92" s="10"/>
      <c r="G92" s="10"/>
      <c r="H92" s="10"/>
      <c r="I92" s="10"/>
      <c r="J92" s="10"/>
      <c r="K92" s="10"/>
      <c r="L92" s="10"/>
      <c r="M92" s="10"/>
      <c r="N92" s="10"/>
      <c r="O92" s="10"/>
      <c r="P92" s="10"/>
      <c r="Q92" s="10"/>
      <c r="R92" s="10"/>
      <c r="S92" s="10"/>
      <c r="T92" s="10">
        <f t="shared" si="29"/>
        <v>100</v>
      </c>
      <c r="U92" s="10">
        <f t="shared" si="29"/>
        <v>96.451842902695532</v>
      </c>
      <c r="V92" s="10">
        <f t="shared" si="29"/>
        <v>91.984686862984802</v>
      </c>
      <c r="W92" s="10">
        <f t="shared" si="29"/>
        <v>92.602433967409894</v>
      </c>
      <c r="X92" s="10">
        <f t="shared" si="29"/>
        <v>90.555505734627744</v>
      </c>
      <c r="Y92" s="10">
        <f t="shared" ref="Y92:Z92" si="48">IFERROR(Y16/Y41*100,"")</f>
        <v>87.862928215530033</v>
      </c>
      <c r="Z92" s="10">
        <f t="shared" si="48"/>
        <v>88.421948725250317</v>
      </c>
      <c r="AA92" s="10">
        <f t="shared" ref="AA92" si="49">IFERROR(AA16/AA41*100,"")</f>
        <v>106.30524641577691</v>
      </c>
    </row>
    <row r="93" spans="1:27" ht="15" customHeight="1" x14ac:dyDescent="0.45">
      <c r="B93" s="61" t="s">
        <v>137</v>
      </c>
      <c r="C93" s="13" t="s">
        <v>123</v>
      </c>
      <c r="D93" s="10"/>
      <c r="E93" s="10"/>
      <c r="F93" s="10"/>
      <c r="G93" s="10"/>
      <c r="H93" s="10"/>
      <c r="I93" s="10"/>
      <c r="J93" s="10"/>
      <c r="K93" s="10"/>
      <c r="L93" s="10"/>
      <c r="M93" s="10"/>
      <c r="N93" s="10"/>
      <c r="O93" s="10"/>
      <c r="P93" s="10"/>
      <c r="Q93" s="10"/>
      <c r="R93" s="10"/>
      <c r="S93" s="10"/>
      <c r="T93" s="10">
        <f t="shared" ref="T93:X101" si="50">IFERROR(T17/T42*100,"")</f>
        <v>100</v>
      </c>
      <c r="U93" s="10">
        <f t="shared" si="50"/>
        <v>99.564902102973178</v>
      </c>
      <c r="V93" s="10">
        <f t="shared" si="50"/>
        <v>115.25885801275604</v>
      </c>
      <c r="W93" s="10">
        <f t="shared" si="50"/>
        <v>97.532202271448909</v>
      </c>
      <c r="X93" s="10">
        <f t="shared" si="50"/>
        <v>93.333568299283499</v>
      </c>
      <c r="Y93" s="10">
        <f t="shared" ref="Y93:Z93" si="51">IFERROR(Y17/Y42*100,"")</f>
        <v>126.56409368098689</v>
      </c>
      <c r="Z93" s="10">
        <f t="shared" si="51"/>
        <v>136.99961091895409</v>
      </c>
      <c r="AA93" s="10">
        <f t="shared" ref="AA93" si="52">IFERROR(AA17/AA42*100,"")</f>
        <v>143.01486586862501</v>
      </c>
    </row>
    <row r="94" spans="1:27" ht="15" customHeight="1" x14ac:dyDescent="0.45">
      <c r="B94" s="44" t="s">
        <v>92</v>
      </c>
      <c r="C94" s="1" t="s">
        <v>124</v>
      </c>
      <c r="D94" s="2"/>
      <c r="E94" s="2"/>
      <c r="F94" s="2"/>
      <c r="G94" s="2"/>
      <c r="H94" s="2"/>
      <c r="I94" s="2"/>
      <c r="J94" s="2"/>
      <c r="K94" s="2"/>
      <c r="L94" s="2"/>
      <c r="M94" s="2"/>
      <c r="N94" s="2"/>
      <c r="O94" s="2"/>
      <c r="P94" s="2"/>
      <c r="Q94" s="2"/>
      <c r="R94" s="2"/>
      <c r="S94" s="2"/>
      <c r="T94" s="2" t="str">
        <f t="shared" si="50"/>
        <v/>
      </c>
      <c r="U94" s="2" t="str">
        <f t="shared" si="50"/>
        <v/>
      </c>
      <c r="V94" s="2" t="str">
        <f t="shared" si="50"/>
        <v/>
      </c>
      <c r="W94" s="2" t="str">
        <f t="shared" si="50"/>
        <v/>
      </c>
      <c r="X94" s="2" t="str">
        <f t="shared" si="50"/>
        <v/>
      </c>
      <c r="Y94" s="2" t="str">
        <f t="shared" ref="Y94:Z94" si="53">IFERROR(Y18/Y43*100,"")</f>
        <v/>
      </c>
      <c r="Z94" s="2" t="str">
        <f t="shared" si="53"/>
        <v/>
      </c>
      <c r="AA94" s="2" t="str">
        <f t="shared" ref="AA94" si="54">IFERROR(AA18/AA43*100,"")</f>
        <v/>
      </c>
    </row>
    <row r="95" spans="1:27" ht="15" customHeight="1" x14ac:dyDescent="0.45">
      <c r="B95" s="44" t="s">
        <v>93</v>
      </c>
      <c r="C95" s="1" t="s">
        <v>125</v>
      </c>
      <c r="D95" s="2"/>
      <c r="E95" s="2"/>
      <c r="F95" s="2"/>
      <c r="G95" s="2"/>
      <c r="H95" s="2"/>
      <c r="I95" s="2"/>
      <c r="J95" s="2"/>
      <c r="K95" s="2"/>
      <c r="L95" s="2"/>
      <c r="M95" s="2"/>
      <c r="N95" s="2"/>
      <c r="O95" s="2"/>
      <c r="P95" s="2"/>
      <c r="Q95" s="2"/>
      <c r="R95" s="2"/>
      <c r="S95" s="2"/>
      <c r="T95" s="2">
        <f t="shared" si="50"/>
        <v>97.117047582293509</v>
      </c>
      <c r="U95" s="2">
        <f t="shared" si="50"/>
        <v>98.569071406623891</v>
      </c>
      <c r="V95" s="2">
        <f t="shared" si="50"/>
        <v>98.21581155727273</v>
      </c>
      <c r="W95" s="2">
        <f t="shared" si="50"/>
        <v>98.946419618333664</v>
      </c>
      <c r="X95" s="2">
        <f t="shared" si="50"/>
        <v>93.155660429031556</v>
      </c>
      <c r="Y95" s="2">
        <f t="shared" ref="Y95:Z95" si="55">IFERROR(Y19/Y44*100,"")</f>
        <v>90.006063849267761</v>
      </c>
      <c r="Z95" s="2">
        <f t="shared" si="55"/>
        <v>113.62703307356531</v>
      </c>
      <c r="AA95" s="2">
        <f t="shared" ref="AA95" si="56">IFERROR(AA19/AA44*100,"")</f>
        <v>124.86277778834902</v>
      </c>
    </row>
    <row r="96" spans="1:27" ht="15" customHeight="1" x14ac:dyDescent="0.45">
      <c r="B96" s="61" t="s">
        <v>138</v>
      </c>
      <c r="C96" s="13" t="s">
        <v>126</v>
      </c>
      <c r="D96" s="10"/>
      <c r="E96" s="10"/>
      <c r="F96" s="10"/>
      <c r="G96" s="10"/>
      <c r="H96" s="10"/>
      <c r="I96" s="10"/>
      <c r="J96" s="10"/>
      <c r="K96" s="10"/>
      <c r="L96" s="10"/>
      <c r="M96" s="10"/>
      <c r="N96" s="10"/>
      <c r="O96" s="10"/>
      <c r="P96" s="10"/>
      <c r="Q96" s="10"/>
      <c r="R96" s="10"/>
      <c r="S96" s="10"/>
      <c r="T96" s="10">
        <f t="shared" si="50"/>
        <v>78.328140109594926</v>
      </c>
      <c r="U96" s="10">
        <f t="shared" si="50"/>
        <v>82.239089975726586</v>
      </c>
      <c r="V96" s="10">
        <f t="shared" si="50"/>
        <v>85.563648932192137</v>
      </c>
      <c r="W96" s="10">
        <f t="shared" si="50"/>
        <v>85.546801272255365</v>
      </c>
      <c r="X96" s="10">
        <f t="shared" si="50"/>
        <v>98.742964677951733</v>
      </c>
      <c r="Y96" s="10">
        <f t="shared" ref="Y96:Z96" si="57">IFERROR(Y20/Y45*100,"")</f>
        <v>93.64193317527743</v>
      </c>
      <c r="Z96" s="10">
        <f t="shared" si="57"/>
        <v>93.64193317527743</v>
      </c>
      <c r="AA96" s="10">
        <f t="shared" ref="AA96" si="58">IFERROR(AA20/AA45*100,"")</f>
        <v>95.936456605611113</v>
      </c>
    </row>
    <row r="97" spans="1:27" ht="15" customHeight="1" x14ac:dyDescent="0.45">
      <c r="B97" s="61" t="s">
        <v>139</v>
      </c>
      <c r="C97" s="13" t="s">
        <v>127</v>
      </c>
      <c r="D97" s="10"/>
      <c r="E97" s="10"/>
      <c r="F97" s="10"/>
      <c r="G97" s="10"/>
      <c r="H97" s="10"/>
      <c r="I97" s="10"/>
      <c r="J97" s="10"/>
      <c r="K97" s="10"/>
      <c r="L97" s="10"/>
      <c r="M97" s="10"/>
      <c r="N97" s="10"/>
      <c r="O97" s="10"/>
      <c r="P97" s="10"/>
      <c r="Q97" s="10"/>
      <c r="R97" s="10"/>
      <c r="S97" s="10"/>
      <c r="T97" s="10">
        <f t="shared" si="50"/>
        <v>100</v>
      </c>
      <c r="U97" s="10">
        <f t="shared" si="50"/>
        <v>100.99958488999583</v>
      </c>
      <c r="V97" s="10">
        <f t="shared" si="50"/>
        <v>99.647464767404401</v>
      </c>
      <c r="W97" s="10">
        <f t="shared" si="50"/>
        <v>100.72940382474083</v>
      </c>
      <c r="X97" s="10">
        <f t="shared" si="50"/>
        <v>90.708671457897978</v>
      </c>
      <c r="Y97" s="10">
        <f t="shared" ref="Y97:Z97" si="59">IFERROR(Y21/Y46*100,"")</f>
        <v>88.169674989233073</v>
      </c>
      <c r="Z97" s="10">
        <f t="shared" si="59"/>
        <v>124.14356651228179</v>
      </c>
      <c r="AA97" s="10">
        <f t="shared" ref="AA97" si="60">IFERROR(AA21/AA46*100,"")</f>
        <v>140.48453544858356</v>
      </c>
    </row>
    <row r="98" spans="1:27" ht="15" customHeight="1" x14ac:dyDescent="0.45">
      <c r="B98" s="61" t="s">
        <v>140</v>
      </c>
      <c r="C98" s="13" t="s">
        <v>128</v>
      </c>
      <c r="D98" s="10"/>
      <c r="E98" s="10"/>
      <c r="F98" s="10"/>
      <c r="G98" s="10"/>
      <c r="H98" s="10"/>
      <c r="I98" s="10"/>
      <c r="J98" s="10"/>
      <c r="K98" s="10"/>
      <c r="L98" s="10"/>
      <c r="M98" s="10"/>
      <c r="N98" s="10"/>
      <c r="O98" s="10"/>
      <c r="P98" s="10"/>
      <c r="Q98" s="10"/>
      <c r="R98" s="10"/>
      <c r="S98" s="10"/>
      <c r="T98" s="10" t="str">
        <f t="shared" si="50"/>
        <v/>
      </c>
      <c r="U98" s="10" t="str">
        <f t="shared" si="50"/>
        <v/>
      </c>
      <c r="V98" s="10" t="str">
        <f t="shared" si="50"/>
        <v/>
      </c>
      <c r="W98" s="10" t="str">
        <f t="shared" si="50"/>
        <v/>
      </c>
      <c r="X98" s="10" t="str">
        <f t="shared" si="50"/>
        <v/>
      </c>
      <c r="Y98" s="10" t="str">
        <f t="shared" ref="Y98:Z98" si="61">IFERROR(Y22/Y47*100,"")</f>
        <v/>
      </c>
      <c r="Z98" s="10" t="str">
        <f t="shared" si="61"/>
        <v/>
      </c>
      <c r="AA98" s="10" t="str">
        <f t="shared" ref="AA98" si="62">IFERROR(AA22/AA47*100,"")</f>
        <v/>
      </c>
    </row>
    <row r="99" spans="1:27" ht="15" customHeight="1" x14ac:dyDescent="0.45">
      <c r="B99" s="61" t="s">
        <v>141</v>
      </c>
      <c r="C99" s="13" t="s">
        <v>129</v>
      </c>
      <c r="D99" s="10"/>
      <c r="E99" s="10"/>
      <c r="F99" s="10"/>
      <c r="G99" s="10"/>
      <c r="H99" s="10"/>
      <c r="I99" s="10"/>
      <c r="J99" s="10"/>
      <c r="K99" s="10"/>
      <c r="L99" s="10"/>
      <c r="M99" s="10"/>
      <c r="N99" s="10"/>
      <c r="O99" s="10"/>
      <c r="P99" s="10"/>
      <c r="Q99" s="10"/>
      <c r="R99" s="10"/>
      <c r="S99" s="10"/>
      <c r="T99" s="10">
        <f t="shared" si="50"/>
        <v>100</v>
      </c>
      <c r="U99" s="10">
        <f t="shared" si="50"/>
        <v>101.47810218978101</v>
      </c>
      <c r="V99" s="10">
        <f t="shared" si="50"/>
        <v>101.47810218978104</v>
      </c>
      <c r="W99" s="10">
        <f t="shared" si="50"/>
        <v>101.47810218978104</v>
      </c>
      <c r="X99" s="10">
        <f t="shared" si="50"/>
        <v>98.626597386710927</v>
      </c>
      <c r="Y99" s="10">
        <f t="shared" ref="Y99:Z99" si="63">IFERROR(Y23/Y48*100,"")</f>
        <v>95.30954897067987</v>
      </c>
      <c r="Z99" s="10">
        <f t="shared" si="63"/>
        <v>95.525830902989455</v>
      </c>
      <c r="AA99" s="10">
        <f t="shared" ref="AA99" si="64">IFERROR(AA23/AA48*100,"")</f>
        <v>96.711804687156501</v>
      </c>
    </row>
    <row r="100" spans="1:27" ht="15" customHeight="1" x14ac:dyDescent="0.45">
      <c r="B100" s="61" t="s">
        <v>142</v>
      </c>
      <c r="C100" s="13" t="s">
        <v>130</v>
      </c>
      <c r="D100" s="10"/>
      <c r="E100" s="10"/>
      <c r="F100" s="10"/>
      <c r="G100" s="10"/>
      <c r="H100" s="10"/>
      <c r="I100" s="10"/>
      <c r="J100" s="10"/>
      <c r="K100" s="10"/>
      <c r="L100" s="10"/>
      <c r="M100" s="10"/>
      <c r="N100" s="10"/>
      <c r="O100" s="10"/>
      <c r="P100" s="10"/>
      <c r="Q100" s="10"/>
      <c r="R100" s="10"/>
      <c r="S100" s="10"/>
      <c r="T100" s="10" t="str">
        <f t="shared" si="50"/>
        <v/>
      </c>
      <c r="U100" s="10" t="str">
        <f t="shared" si="50"/>
        <v/>
      </c>
      <c r="V100" s="10" t="str">
        <f t="shared" si="50"/>
        <v/>
      </c>
      <c r="W100" s="10" t="str">
        <f t="shared" si="50"/>
        <v/>
      </c>
      <c r="X100" s="10" t="str">
        <f t="shared" si="50"/>
        <v/>
      </c>
      <c r="Y100" s="10" t="str">
        <f t="shared" ref="Y100:Z100" si="65">IFERROR(Y24/Y49*100,"")</f>
        <v/>
      </c>
      <c r="Z100" s="10" t="str">
        <f t="shared" si="65"/>
        <v/>
      </c>
      <c r="AA100" s="10" t="str">
        <f t="shared" ref="AA100" si="66">IFERROR(AA24/AA49*100,"")</f>
        <v/>
      </c>
    </row>
    <row r="101" spans="1:27" s="68" customFormat="1" ht="15" customHeight="1" thickBot="1" x14ac:dyDescent="0.45">
      <c r="B101" s="86" t="s">
        <v>112</v>
      </c>
      <c r="C101" s="100" t="s">
        <v>83</v>
      </c>
      <c r="D101" s="101"/>
      <c r="E101" s="101"/>
      <c r="F101" s="101"/>
      <c r="G101" s="101"/>
      <c r="H101" s="101"/>
      <c r="I101" s="101"/>
      <c r="J101" s="101"/>
      <c r="K101" s="101"/>
      <c r="L101" s="101"/>
      <c r="M101" s="101"/>
      <c r="N101" s="101"/>
      <c r="O101" s="101"/>
      <c r="P101" s="101"/>
      <c r="Q101" s="101"/>
      <c r="R101" s="101"/>
      <c r="S101" s="101"/>
      <c r="T101" s="101">
        <f t="shared" si="50"/>
        <v>99.803508677807883</v>
      </c>
      <c r="U101" s="101">
        <f t="shared" si="50"/>
        <v>101.21957251488627</v>
      </c>
      <c r="V101" s="101">
        <f t="shared" si="50"/>
        <v>103.18811089605691</v>
      </c>
      <c r="W101" s="101">
        <f t="shared" si="50"/>
        <v>98.817099643983681</v>
      </c>
      <c r="X101" s="101">
        <f t="shared" si="50"/>
        <v>85.543546844082584</v>
      </c>
      <c r="Y101" s="101">
        <f t="shared" ref="Y101:Z101" si="67">IFERROR(Y25/Y50*100,"")</f>
        <v>82.315111254418525</v>
      </c>
      <c r="Z101" s="101">
        <f t="shared" si="67"/>
        <v>86.483889854121756</v>
      </c>
      <c r="AA101" s="101">
        <f t="shared" ref="AA101" si="68">IFERROR(AA25/AA50*100,"")</f>
        <v>93.214409870733959</v>
      </c>
    </row>
    <row r="102" spans="1:27" ht="15" customHeight="1" thickTop="1" x14ac:dyDescent="0.45"/>
    <row r="104" spans="1:27" ht="15" customHeight="1" x14ac:dyDescent="0.5">
      <c r="B104" s="64"/>
      <c r="C104" s="62" t="s">
        <v>361</v>
      </c>
      <c r="D104" s="62"/>
      <c r="E104" s="64"/>
      <c r="F104" s="64"/>
      <c r="G104" s="64"/>
      <c r="H104" s="64"/>
      <c r="I104" s="64"/>
      <c r="J104" s="64"/>
      <c r="K104" s="64"/>
      <c r="L104" s="64"/>
      <c r="M104" s="64"/>
      <c r="N104" s="64"/>
      <c r="O104" s="64"/>
      <c r="P104" s="64"/>
      <c r="Q104" s="64"/>
      <c r="R104" s="64"/>
      <c r="S104" s="64"/>
      <c r="T104" s="64"/>
      <c r="U104" s="64"/>
      <c r="V104" s="64"/>
      <c r="W104" s="64"/>
      <c r="X104" s="64"/>
      <c r="Y104" s="64"/>
      <c r="Z104" s="64"/>
      <c r="AA104" s="64"/>
    </row>
    <row r="105" spans="1:27" ht="15" customHeight="1" x14ac:dyDescent="0.5">
      <c r="B105" s="64"/>
      <c r="C105" s="62" t="s">
        <v>357</v>
      </c>
      <c r="D105" s="62"/>
      <c r="E105" s="64"/>
      <c r="F105" s="64"/>
      <c r="G105" s="64"/>
      <c r="H105" s="64"/>
      <c r="I105" s="64"/>
      <c r="J105" s="64"/>
      <c r="K105" s="64"/>
      <c r="L105" s="64"/>
      <c r="M105" s="64"/>
      <c r="N105" s="64"/>
      <c r="O105" s="64"/>
      <c r="P105" s="64"/>
      <c r="Q105" s="64"/>
      <c r="R105" s="64"/>
      <c r="S105" s="64"/>
      <c r="T105" s="64"/>
      <c r="U105" s="64"/>
      <c r="V105" s="64"/>
      <c r="W105" s="64"/>
      <c r="X105" s="64"/>
      <c r="Y105" s="64"/>
      <c r="Z105" s="64"/>
      <c r="AA105" s="64"/>
    </row>
    <row r="106" spans="1:27" s="96" customFormat="1" ht="15" customHeight="1" thickBot="1" x14ac:dyDescent="0.5">
      <c r="B106" s="79"/>
      <c r="C106" s="95" t="s">
        <v>447</v>
      </c>
      <c r="D106" s="99">
        <v>1999</v>
      </c>
      <c r="E106" s="99">
        <f t="shared" ref="E106:AA106" si="69">+D106+1</f>
        <v>2000</v>
      </c>
      <c r="F106" s="99">
        <f t="shared" si="69"/>
        <v>2001</v>
      </c>
      <c r="G106" s="99">
        <f t="shared" si="69"/>
        <v>2002</v>
      </c>
      <c r="H106" s="99">
        <f t="shared" si="69"/>
        <v>2003</v>
      </c>
      <c r="I106" s="99">
        <f t="shared" si="69"/>
        <v>2004</v>
      </c>
      <c r="J106" s="99">
        <f t="shared" si="69"/>
        <v>2005</v>
      </c>
      <c r="K106" s="99">
        <f t="shared" si="69"/>
        <v>2006</v>
      </c>
      <c r="L106" s="99">
        <f t="shared" si="69"/>
        <v>2007</v>
      </c>
      <c r="M106" s="99">
        <f t="shared" si="69"/>
        <v>2008</v>
      </c>
      <c r="N106" s="99">
        <f t="shared" si="69"/>
        <v>2009</v>
      </c>
      <c r="O106" s="99">
        <f t="shared" si="69"/>
        <v>2010</v>
      </c>
      <c r="P106" s="99">
        <f t="shared" si="69"/>
        <v>2011</v>
      </c>
      <c r="Q106" s="99">
        <f t="shared" si="69"/>
        <v>2012</v>
      </c>
      <c r="R106" s="99">
        <f t="shared" si="69"/>
        <v>2013</v>
      </c>
      <c r="S106" s="99">
        <f t="shared" si="69"/>
        <v>2014</v>
      </c>
      <c r="T106" s="99">
        <f t="shared" si="69"/>
        <v>2015</v>
      </c>
      <c r="U106" s="99">
        <f t="shared" si="69"/>
        <v>2016</v>
      </c>
      <c r="V106" s="99">
        <f t="shared" si="69"/>
        <v>2017</v>
      </c>
      <c r="W106" s="99">
        <f t="shared" si="69"/>
        <v>2018</v>
      </c>
      <c r="X106" s="99">
        <f t="shared" si="69"/>
        <v>2019</v>
      </c>
      <c r="Y106" s="99">
        <f t="shared" si="69"/>
        <v>2020</v>
      </c>
      <c r="Z106" s="99">
        <f t="shared" si="69"/>
        <v>2021</v>
      </c>
      <c r="AA106" s="99">
        <f t="shared" si="69"/>
        <v>2022</v>
      </c>
    </row>
    <row r="107" spans="1:27" ht="15" customHeight="1" thickTop="1" x14ac:dyDescent="0.5">
      <c r="A107" s="68"/>
      <c r="B107" s="96" t="s">
        <v>0</v>
      </c>
      <c r="C107" s="96" t="s">
        <v>1</v>
      </c>
      <c r="D107" s="67"/>
      <c r="E107" s="64"/>
      <c r="F107" s="64"/>
      <c r="G107" s="64"/>
      <c r="H107" s="64"/>
      <c r="I107" s="64"/>
      <c r="J107" s="64"/>
      <c r="K107" s="64"/>
      <c r="L107" s="64"/>
      <c r="M107" s="64"/>
      <c r="N107" s="64"/>
      <c r="O107" s="64"/>
      <c r="P107" s="64"/>
      <c r="Q107" s="64"/>
      <c r="R107" s="64"/>
      <c r="S107" s="64"/>
      <c r="T107" s="64"/>
      <c r="U107" s="64"/>
      <c r="V107" s="64"/>
      <c r="W107" s="64"/>
      <c r="X107" s="64"/>
      <c r="Y107" s="64"/>
      <c r="Z107" s="64"/>
      <c r="AA107" s="64"/>
    </row>
    <row r="108" spans="1:27" ht="15" customHeight="1" x14ac:dyDescent="0.45">
      <c r="B108" s="44" t="s">
        <v>88</v>
      </c>
      <c r="C108" s="1" t="s">
        <v>113</v>
      </c>
      <c r="D108" s="3"/>
      <c r="E108" s="3"/>
      <c r="F108" s="3"/>
      <c r="G108" s="3"/>
      <c r="H108" s="3"/>
      <c r="I108" s="3"/>
      <c r="J108" s="3"/>
      <c r="K108" s="3"/>
      <c r="L108" s="3"/>
      <c r="M108" s="3"/>
      <c r="N108" s="3"/>
      <c r="O108" s="3"/>
      <c r="P108" s="3"/>
      <c r="Q108" s="3"/>
      <c r="R108" s="3"/>
      <c r="S108" s="3"/>
      <c r="T108" s="3" t="str">
        <f t="shared" ref="T108:X117" si="70">IFERROR((T83/S83-1)*100,"")</f>
        <v/>
      </c>
      <c r="U108" s="3">
        <f t="shared" si="70"/>
        <v>0.80364780762678389</v>
      </c>
      <c r="V108" s="3">
        <f t="shared" si="70"/>
        <v>2.1715263332799939</v>
      </c>
      <c r="W108" s="3">
        <f t="shared" si="70"/>
        <v>0.18690793779818637</v>
      </c>
      <c r="X108" s="3">
        <f t="shared" si="70"/>
        <v>-25.742957897344866</v>
      </c>
      <c r="Y108" s="3">
        <f t="shared" ref="Y108:AA108" si="71">IFERROR((Y83/X83-1)*100,"")</f>
        <v>-4.9197480605971737</v>
      </c>
      <c r="Z108" s="3">
        <f t="shared" si="71"/>
        <v>4.1440826880365877</v>
      </c>
      <c r="AA108" s="3">
        <f t="shared" si="71"/>
        <v>1.7976699213295477</v>
      </c>
    </row>
    <row r="109" spans="1:27" ht="15" customHeight="1" x14ac:dyDescent="0.45">
      <c r="B109" s="61" t="s">
        <v>131</v>
      </c>
      <c r="C109" s="13" t="s">
        <v>114</v>
      </c>
      <c r="D109" s="11"/>
      <c r="E109" s="11"/>
      <c r="F109" s="11"/>
      <c r="G109" s="11"/>
      <c r="H109" s="11"/>
      <c r="I109" s="11"/>
      <c r="J109" s="11"/>
      <c r="K109" s="11"/>
      <c r="L109" s="11"/>
      <c r="M109" s="11"/>
      <c r="N109" s="11"/>
      <c r="O109" s="11"/>
      <c r="P109" s="11"/>
      <c r="Q109" s="11"/>
      <c r="R109" s="11"/>
      <c r="S109" s="11"/>
      <c r="T109" s="11" t="str">
        <f t="shared" si="70"/>
        <v/>
      </c>
      <c r="U109" s="11">
        <f t="shared" si="70"/>
        <v>1.8242917574324835</v>
      </c>
      <c r="V109" s="11">
        <f t="shared" si="70"/>
        <v>2.0522486754072533</v>
      </c>
      <c r="W109" s="11">
        <f t="shared" si="70"/>
        <v>0.10178090621355551</v>
      </c>
      <c r="X109" s="11">
        <f t="shared" si="70"/>
        <v>-5.3330489378462183</v>
      </c>
      <c r="Y109" s="11">
        <f t="shared" ref="Y109:AA109" si="72">IFERROR((Y84/X84-1)*100,"")</f>
        <v>-8.8973729122890255</v>
      </c>
      <c r="Z109" s="11">
        <f t="shared" si="72"/>
        <v>4.1316120042646398</v>
      </c>
      <c r="AA109" s="11">
        <f t="shared" si="72"/>
        <v>1.8805013092721756</v>
      </c>
    </row>
    <row r="110" spans="1:27" ht="15" customHeight="1" x14ac:dyDescent="0.45">
      <c r="B110" s="61" t="s">
        <v>132</v>
      </c>
      <c r="C110" s="13" t="s">
        <v>115</v>
      </c>
      <c r="D110" s="11"/>
      <c r="E110" s="11"/>
      <c r="F110" s="11"/>
      <c r="G110" s="11"/>
      <c r="H110" s="11"/>
      <c r="I110" s="11"/>
      <c r="J110" s="11"/>
      <c r="K110" s="11"/>
      <c r="L110" s="11"/>
      <c r="M110" s="11"/>
      <c r="N110" s="11"/>
      <c r="O110" s="11"/>
      <c r="P110" s="11"/>
      <c r="Q110" s="11"/>
      <c r="R110" s="11"/>
      <c r="S110" s="11"/>
      <c r="T110" s="11" t="str">
        <f t="shared" si="70"/>
        <v/>
      </c>
      <c r="U110" s="11">
        <f t="shared" si="70"/>
        <v>-0.16050384471572032</v>
      </c>
      <c r="V110" s="11">
        <f t="shared" si="70"/>
        <v>2.2660339772734739</v>
      </c>
      <c r="W110" s="11">
        <f t="shared" si="70"/>
        <v>0.25798619015100499</v>
      </c>
      <c r="X110" s="11">
        <f t="shared" si="70"/>
        <v>-41.847874086602978</v>
      </c>
      <c r="Y110" s="11">
        <f t="shared" ref="Y110:AA110" si="73">IFERROR((Y85/X85-1)*100,"")</f>
        <v>0.56356262970509441</v>
      </c>
      <c r="Z110" s="11">
        <f t="shared" si="73"/>
        <v>4.1583270233381153</v>
      </c>
      <c r="AA110" s="11">
        <f t="shared" si="73"/>
        <v>1.7025736683999648</v>
      </c>
    </row>
    <row r="111" spans="1:27" ht="15" customHeight="1" x14ac:dyDescent="0.45">
      <c r="B111" s="44" t="s">
        <v>89</v>
      </c>
      <c r="C111" s="1" t="s">
        <v>116</v>
      </c>
      <c r="D111" s="3"/>
      <c r="E111" s="3"/>
      <c r="F111" s="3"/>
      <c r="G111" s="3"/>
      <c r="H111" s="3"/>
      <c r="I111" s="3"/>
      <c r="J111" s="3"/>
      <c r="K111" s="3"/>
      <c r="L111" s="3"/>
      <c r="M111" s="3"/>
      <c r="N111" s="3"/>
      <c r="O111" s="3"/>
      <c r="P111" s="3"/>
      <c r="Q111" s="3"/>
      <c r="R111" s="3"/>
      <c r="S111" s="3"/>
      <c r="T111" s="3" t="str">
        <f t="shared" si="70"/>
        <v/>
      </c>
      <c r="U111" s="3">
        <f t="shared" si="70"/>
        <v>3.1291024193562889</v>
      </c>
      <c r="V111" s="3">
        <f t="shared" si="70"/>
        <v>2.9998382388290556</v>
      </c>
      <c r="W111" s="3">
        <f t="shared" si="70"/>
        <v>-10.255907096566441</v>
      </c>
      <c r="X111" s="3">
        <f t="shared" si="70"/>
        <v>1.6637694875754061</v>
      </c>
      <c r="Y111" s="3">
        <f t="shared" ref="Y111:AA111" si="74">IFERROR((Y86/X86-1)*100,"")</f>
        <v>-2.7369549110922931</v>
      </c>
      <c r="Z111" s="3">
        <f t="shared" si="74"/>
        <v>2.7391759681804073</v>
      </c>
      <c r="AA111" s="3">
        <f t="shared" si="74"/>
        <v>13.292821496682539</v>
      </c>
    </row>
    <row r="112" spans="1:27" ht="15" customHeight="1" x14ac:dyDescent="0.45">
      <c r="B112" s="61" t="s">
        <v>133</v>
      </c>
      <c r="C112" s="13" t="s">
        <v>117</v>
      </c>
      <c r="D112" s="11"/>
      <c r="E112" s="11"/>
      <c r="F112" s="11"/>
      <c r="G112" s="11"/>
      <c r="H112" s="11"/>
      <c r="I112" s="11"/>
      <c r="J112" s="11"/>
      <c r="K112" s="11"/>
      <c r="L112" s="11"/>
      <c r="M112" s="11"/>
      <c r="N112" s="11"/>
      <c r="O112" s="11"/>
      <c r="P112" s="11"/>
      <c r="Q112" s="11"/>
      <c r="R112" s="11"/>
      <c r="S112" s="11"/>
      <c r="T112" s="11" t="str">
        <f t="shared" si="70"/>
        <v/>
      </c>
      <c r="U112" s="11">
        <f t="shared" si="70"/>
        <v>-6.4766756478275678</v>
      </c>
      <c r="V112" s="11">
        <f t="shared" si="70"/>
        <v>1.692232261679627</v>
      </c>
      <c r="W112" s="11">
        <f t="shared" si="70"/>
        <v>-1.6261682242990627</v>
      </c>
      <c r="X112" s="11">
        <f t="shared" si="70"/>
        <v>-2.1184299925088301</v>
      </c>
      <c r="Y112" s="11">
        <f t="shared" ref="Y112:AA112" si="75">IFERROR((Y87/X87-1)*100,"")</f>
        <v>2.9303612290668024</v>
      </c>
      <c r="Z112" s="11">
        <f t="shared" si="75"/>
        <v>1.4884290462323646</v>
      </c>
      <c r="AA112" s="11">
        <f t="shared" si="75"/>
        <v>9.9283660394491555</v>
      </c>
    </row>
    <row r="113" spans="2:27" ht="15" customHeight="1" x14ac:dyDescent="0.45">
      <c r="B113" s="61" t="s">
        <v>134</v>
      </c>
      <c r="C113" s="13" t="s">
        <v>118</v>
      </c>
      <c r="D113" s="11"/>
      <c r="E113" s="11"/>
      <c r="F113" s="11"/>
      <c r="G113" s="11"/>
      <c r="H113" s="11"/>
      <c r="I113" s="11"/>
      <c r="J113" s="11"/>
      <c r="K113" s="11"/>
      <c r="L113" s="11"/>
      <c r="M113" s="11"/>
      <c r="N113" s="11"/>
      <c r="O113" s="11"/>
      <c r="P113" s="11"/>
      <c r="Q113" s="11"/>
      <c r="R113" s="11"/>
      <c r="S113" s="11"/>
      <c r="T113" s="11" t="str">
        <f t="shared" si="70"/>
        <v/>
      </c>
      <c r="U113" s="11">
        <f t="shared" si="70"/>
        <v>25.903684028178773</v>
      </c>
      <c r="V113" s="11">
        <f t="shared" si="70"/>
        <v>-13.950691521346958</v>
      </c>
      <c r="W113" s="11">
        <f t="shared" si="70"/>
        <v>-0.59049500603665095</v>
      </c>
      <c r="X113" s="11">
        <f t="shared" si="70"/>
        <v>1.502873139826133</v>
      </c>
      <c r="Y113" s="11">
        <f t="shared" ref="Y113:AA113" si="76">IFERROR((Y88/X88-1)*100,"")</f>
        <v>0.83356547453232732</v>
      </c>
      <c r="Z113" s="11">
        <f t="shared" si="76"/>
        <v>1.8164498040659227</v>
      </c>
      <c r="AA113" s="11">
        <f t="shared" si="76"/>
        <v>0.30015739961197774</v>
      </c>
    </row>
    <row r="114" spans="2:27" ht="15" customHeight="1" x14ac:dyDescent="0.45">
      <c r="B114" s="61" t="s">
        <v>135</v>
      </c>
      <c r="C114" s="13" t="s">
        <v>119</v>
      </c>
      <c r="D114" s="11"/>
      <c r="E114" s="11"/>
      <c r="F114" s="11"/>
      <c r="G114" s="11"/>
      <c r="H114" s="11"/>
      <c r="I114" s="11"/>
      <c r="J114" s="11"/>
      <c r="K114" s="11"/>
      <c r="L114" s="11"/>
      <c r="M114" s="11"/>
      <c r="N114" s="11"/>
      <c r="O114" s="11"/>
      <c r="P114" s="11"/>
      <c r="Q114" s="11"/>
      <c r="R114" s="11"/>
      <c r="S114" s="11"/>
      <c r="T114" s="11" t="str">
        <f t="shared" si="70"/>
        <v/>
      </c>
      <c r="U114" s="11">
        <f t="shared" si="70"/>
        <v>4.5343026889247406</v>
      </c>
      <c r="V114" s="11">
        <f t="shared" si="70"/>
        <v>5.000232166450691</v>
      </c>
      <c r="W114" s="11">
        <f t="shared" si="70"/>
        <v>-13.684058016551726</v>
      </c>
      <c r="X114" s="11">
        <f t="shared" si="70"/>
        <v>3.6248717220656035</v>
      </c>
      <c r="Y114" s="11">
        <f t="shared" ref="Y114:AA114" si="77">IFERROR((Y89/X89-1)*100,"")</f>
        <v>-4.9155099860354827</v>
      </c>
      <c r="Z114" s="11">
        <f t="shared" si="77"/>
        <v>3.3145321898264468</v>
      </c>
      <c r="AA114" s="11">
        <f t="shared" si="77"/>
        <v>15.444212157385383</v>
      </c>
    </row>
    <row r="115" spans="2:27" ht="15" customHeight="1" x14ac:dyDescent="0.45">
      <c r="B115" s="44" t="s">
        <v>90</v>
      </c>
      <c r="C115" s="1" t="s">
        <v>120</v>
      </c>
      <c r="D115" s="3"/>
      <c r="E115" s="3"/>
      <c r="F115" s="3"/>
      <c r="G115" s="3"/>
      <c r="H115" s="3"/>
      <c r="I115" s="3"/>
      <c r="J115" s="3"/>
      <c r="K115" s="3"/>
      <c r="L115" s="3"/>
      <c r="M115" s="3"/>
      <c r="N115" s="3"/>
      <c r="O115" s="3"/>
      <c r="P115" s="3"/>
      <c r="Q115" s="3"/>
      <c r="R115" s="3"/>
      <c r="S115" s="3"/>
      <c r="T115" s="3" t="str">
        <f t="shared" si="70"/>
        <v/>
      </c>
      <c r="U115" s="3" t="str">
        <f t="shared" si="70"/>
        <v/>
      </c>
      <c r="V115" s="3" t="str">
        <f t="shared" si="70"/>
        <v/>
      </c>
      <c r="W115" s="3" t="str">
        <f t="shared" si="70"/>
        <v/>
      </c>
      <c r="X115" s="3" t="str">
        <f t="shared" si="70"/>
        <v/>
      </c>
      <c r="Y115" s="3" t="str">
        <f t="shared" ref="Y115:AA115" si="78">IFERROR((Y90/X90-1)*100,"")</f>
        <v/>
      </c>
      <c r="Z115" s="3" t="str">
        <f t="shared" si="78"/>
        <v/>
      </c>
      <c r="AA115" s="3" t="str">
        <f t="shared" si="78"/>
        <v/>
      </c>
    </row>
    <row r="116" spans="2:27" ht="15" customHeight="1" x14ac:dyDescent="0.45">
      <c r="B116" s="44" t="s">
        <v>91</v>
      </c>
      <c r="C116" s="1" t="s">
        <v>121</v>
      </c>
      <c r="D116" s="3"/>
      <c r="E116" s="3"/>
      <c r="F116" s="3"/>
      <c r="G116" s="3"/>
      <c r="H116" s="3"/>
      <c r="I116" s="3"/>
      <c r="J116" s="3"/>
      <c r="K116" s="3"/>
      <c r="L116" s="3"/>
      <c r="M116" s="3"/>
      <c r="N116" s="3"/>
      <c r="O116" s="3"/>
      <c r="P116" s="3"/>
      <c r="Q116" s="3"/>
      <c r="R116" s="3"/>
      <c r="S116" s="3"/>
      <c r="T116" s="3" t="str">
        <f t="shared" si="70"/>
        <v/>
      </c>
      <c r="U116" s="3">
        <f t="shared" si="70"/>
        <v>-3.5062181885679</v>
      </c>
      <c r="V116" s="3">
        <f t="shared" si="70"/>
        <v>-4.4343989871013729</v>
      </c>
      <c r="W116" s="3">
        <f t="shared" si="70"/>
        <v>0.41258894580535888</v>
      </c>
      <c r="X116" s="3">
        <f t="shared" si="70"/>
        <v>-2.2400334958279533</v>
      </c>
      <c r="Y116" s="3">
        <f t="shared" ref="Y116:AA116" si="79">IFERROR((Y91/X91-1)*100,"")</f>
        <v>-2.336834340311944</v>
      </c>
      <c r="Z116" s="3">
        <f t="shared" si="79"/>
        <v>0.82469368520263764</v>
      </c>
      <c r="AA116" s="3">
        <f t="shared" si="79"/>
        <v>19.804506323552996</v>
      </c>
    </row>
    <row r="117" spans="2:27" ht="15" customHeight="1" x14ac:dyDescent="0.45">
      <c r="B117" s="61" t="s">
        <v>136</v>
      </c>
      <c r="C117" s="13" t="s">
        <v>122</v>
      </c>
      <c r="D117" s="11"/>
      <c r="E117" s="11"/>
      <c r="F117" s="11"/>
      <c r="G117" s="11"/>
      <c r="H117" s="11"/>
      <c r="I117" s="11"/>
      <c r="J117" s="11"/>
      <c r="K117" s="11"/>
      <c r="L117" s="11"/>
      <c r="M117" s="11"/>
      <c r="N117" s="11"/>
      <c r="O117" s="11"/>
      <c r="P117" s="11"/>
      <c r="Q117" s="11"/>
      <c r="R117" s="11"/>
      <c r="S117" s="11"/>
      <c r="T117" s="11" t="str">
        <f t="shared" si="70"/>
        <v/>
      </c>
      <c r="U117" s="11">
        <f t="shared" si="70"/>
        <v>-3.5481570973044718</v>
      </c>
      <c r="V117" s="11">
        <f t="shared" si="70"/>
        <v>-4.6314885286508956</v>
      </c>
      <c r="W117" s="11">
        <f t="shared" si="70"/>
        <v>0.67157602585010689</v>
      </c>
      <c r="X117" s="11">
        <f t="shared" si="70"/>
        <v>-2.2104475499019172</v>
      </c>
      <c r="Y117" s="11">
        <f t="shared" ref="Y117:AA117" si="80">IFERROR((Y92/X92-1)*100,"")</f>
        <v>-2.9734001232219809</v>
      </c>
      <c r="Z117" s="11">
        <f t="shared" si="80"/>
        <v>0.63624161073825292</v>
      </c>
      <c r="AA117" s="11">
        <f t="shared" si="80"/>
        <v>20.224953134763624</v>
      </c>
    </row>
    <row r="118" spans="2:27" ht="15" customHeight="1" x14ac:dyDescent="0.45">
      <c r="B118" s="61" t="s">
        <v>137</v>
      </c>
      <c r="C118" s="13" t="s">
        <v>123</v>
      </c>
      <c r="D118" s="11"/>
      <c r="E118" s="11"/>
      <c r="F118" s="11"/>
      <c r="G118" s="11"/>
      <c r="H118" s="11"/>
      <c r="I118" s="11"/>
      <c r="J118" s="11"/>
      <c r="K118" s="11"/>
      <c r="L118" s="11"/>
      <c r="M118" s="11"/>
      <c r="N118" s="11"/>
      <c r="O118" s="11"/>
      <c r="P118" s="11"/>
      <c r="Q118" s="11"/>
      <c r="R118" s="11"/>
      <c r="S118" s="11"/>
      <c r="T118" s="11" t="str">
        <f t="shared" ref="T118:X126" si="81">IFERROR((T93/S93-1)*100,"")</f>
        <v/>
      </c>
      <c r="U118" s="11">
        <f t="shared" si="81"/>
        <v>-0.435097897026826</v>
      </c>
      <c r="V118" s="11">
        <f t="shared" si="81"/>
        <v>15.762538382804481</v>
      </c>
      <c r="W118" s="11">
        <f t="shared" si="81"/>
        <v>-15.379864113650399</v>
      </c>
      <c r="X118" s="11">
        <f t="shared" si="81"/>
        <v>-4.3048694424841276</v>
      </c>
      <c r="Y118" s="11">
        <f t="shared" ref="Y118:AA118" si="82">IFERROR((Y93/X93-1)*100,"")</f>
        <v>35.60404470463012</v>
      </c>
      <c r="Z118" s="11">
        <f t="shared" si="82"/>
        <v>8.2452431289640629</v>
      </c>
      <c r="AA118" s="11">
        <f t="shared" si="82"/>
        <v>4.3907095132039498</v>
      </c>
    </row>
    <row r="119" spans="2:27" ht="15" customHeight="1" x14ac:dyDescent="0.45">
      <c r="B119" s="44" t="s">
        <v>92</v>
      </c>
      <c r="C119" s="1" t="s">
        <v>124</v>
      </c>
      <c r="D119" s="3"/>
      <c r="E119" s="3"/>
      <c r="F119" s="3"/>
      <c r="G119" s="3"/>
      <c r="H119" s="3"/>
      <c r="I119" s="3"/>
      <c r="J119" s="3"/>
      <c r="K119" s="3"/>
      <c r="L119" s="3"/>
      <c r="M119" s="3"/>
      <c r="N119" s="3"/>
      <c r="O119" s="3"/>
      <c r="P119" s="3"/>
      <c r="Q119" s="3"/>
      <c r="R119" s="3"/>
      <c r="S119" s="3"/>
      <c r="T119" s="3" t="str">
        <f t="shared" si="81"/>
        <v/>
      </c>
      <c r="U119" s="3" t="str">
        <f t="shared" si="81"/>
        <v/>
      </c>
      <c r="V119" s="3" t="str">
        <f t="shared" si="81"/>
        <v/>
      </c>
      <c r="W119" s="3" t="str">
        <f t="shared" si="81"/>
        <v/>
      </c>
      <c r="X119" s="3" t="str">
        <f t="shared" si="81"/>
        <v/>
      </c>
      <c r="Y119" s="3" t="str">
        <f t="shared" ref="Y119:AA119" si="83">IFERROR((Y94/X94-1)*100,"")</f>
        <v/>
      </c>
      <c r="Z119" s="3" t="str">
        <f t="shared" si="83"/>
        <v/>
      </c>
      <c r="AA119" s="3" t="str">
        <f t="shared" si="83"/>
        <v/>
      </c>
    </row>
    <row r="120" spans="2:27" ht="15" customHeight="1" x14ac:dyDescent="0.45">
      <c r="B120" s="44" t="s">
        <v>93</v>
      </c>
      <c r="C120" s="1" t="s">
        <v>125</v>
      </c>
      <c r="D120" s="3"/>
      <c r="E120" s="3"/>
      <c r="F120" s="3"/>
      <c r="G120" s="3"/>
      <c r="H120" s="3"/>
      <c r="I120" s="3"/>
      <c r="J120" s="3"/>
      <c r="K120" s="3"/>
      <c r="L120" s="3"/>
      <c r="M120" s="3"/>
      <c r="N120" s="3"/>
      <c r="O120" s="3"/>
      <c r="P120" s="3"/>
      <c r="Q120" s="3"/>
      <c r="R120" s="3"/>
      <c r="S120" s="3"/>
      <c r="T120" s="3" t="str">
        <f t="shared" si="81"/>
        <v/>
      </c>
      <c r="U120" s="3">
        <f t="shared" si="81"/>
        <v>1.4951276428579519</v>
      </c>
      <c r="V120" s="3">
        <f t="shared" si="81"/>
        <v>-0.35838812754344085</v>
      </c>
      <c r="W120" s="3">
        <f t="shared" si="81"/>
        <v>0.74388028717238264</v>
      </c>
      <c r="X120" s="3">
        <f t="shared" si="81"/>
        <v>-5.852419129099184</v>
      </c>
      <c r="Y120" s="3">
        <f t="shared" ref="Y120:AA120" si="84">IFERROR((Y95/X95-1)*100,"")</f>
        <v>-3.3810039725532759</v>
      </c>
      <c r="Z120" s="3">
        <f t="shared" si="84"/>
        <v>26.243753158515347</v>
      </c>
      <c r="AA120" s="3">
        <f t="shared" si="84"/>
        <v>9.8882672642780065</v>
      </c>
    </row>
    <row r="121" spans="2:27" ht="15" customHeight="1" x14ac:dyDescent="0.45">
      <c r="B121" s="61" t="s">
        <v>138</v>
      </c>
      <c r="C121" s="13" t="s">
        <v>126</v>
      </c>
      <c r="D121" s="11"/>
      <c r="E121" s="11"/>
      <c r="F121" s="11"/>
      <c r="G121" s="11"/>
      <c r="H121" s="11"/>
      <c r="I121" s="11"/>
      <c r="J121" s="11"/>
      <c r="K121" s="11"/>
      <c r="L121" s="11"/>
      <c r="M121" s="11"/>
      <c r="N121" s="11"/>
      <c r="O121" s="11"/>
      <c r="P121" s="11"/>
      <c r="Q121" s="11"/>
      <c r="R121" s="11"/>
      <c r="S121" s="11"/>
      <c r="T121" s="11" t="str">
        <f t="shared" si="81"/>
        <v/>
      </c>
      <c r="U121" s="11">
        <f t="shared" si="81"/>
        <v>4.9930329772410742</v>
      </c>
      <c r="V121" s="11">
        <f t="shared" si="81"/>
        <v>4.042553191489362</v>
      </c>
      <c r="W121" s="11">
        <f t="shared" si="81"/>
        <v>-1.969020740352212E-2</v>
      </c>
      <c r="X121" s="11">
        <f t="shared" si="81"/>
        <v>15.425665494726282</v>
      </c>
      <c r="Y121" s="11">
        <f t="shared" ref="Y121:AA121" si="85">IFERROR((Y96/X96-1)*100,"")</f>
        <v>-5.165969564830486</v>
      </c>
      <c r="Z121" s="11">
        <f t="shared" si="85"/>
        <v>0</v>
      </c>
      <c r="AA121" s="11">
        <f t="shared" si="85"/>
        <v>2.4503161698283593</v>
      </c>
    </row>
    <row r="122" spans="2:27" ht="15" customHeight="1" x14ac:dyDescent="0.45">
      <c r="B122" s="61" t="s">
        <v>139</v>
      </c>
      <c r="C122" s="13" t="s">
        <v>127</v>
      </c>
      <c r="D122" s="11"/>
      <c r="E122" s="11"/>
      <c r="F122" s="11"/>
      <c r="G122" s="11"/>
      <c r="H122" s="11"/>
      <c r="I122" s="11"/>
      <c r="J122" s="11"/>
      <c r="K122" s="11"/>
      <c r="L122" s="11"/>
      <c r="M122" s="11"/>
      <c r="N122" s="11"/>
      <c r="O122" s="11"/>
      <c r="P122" s="11"/>
      <c r="Q122" s="11"/>
      <c r="R122" s="11"/>
      <c r="S122" s="11"/>
      <c r="T122" s="11" t="str">
        <f t="shared" si="81"/>
        <v/>
      </c>
      <c r="U122" s="11">
        <f t="shared" si="81"/>
        <v>0.99958488999583039</v>
      </c>
      <c r="V122" s="11">
        <f t="shared" si="81"/>
        <v>-1.3387382968594319</v>
      </c>
      <c r="W122" s="11">
        <f t="shared" si="81"/>
        <v>1.0857667677365068</v>
      </c>
      <c r="X122" s="11">
        <f t="shared" si="81"/>
        <v>-9.9481700341222385</v>
      </c>
      <c r="Y122" s="11">
        <f t="shared" ref="Y122:AA122" si="86">IFERROR((Y97/X97-1)*100,"")</f>
        <v>-2.7990669776740917</v>
      </c>
      <c r="Z122" s="11">
        <f t="shared" si="86"/>
        <v>40.800753237937769</v>
      </c>
      <c r="AA122" s="11">
        <f t="shared" si="86"/>
        <v>13.162960752126551</v>
      </c>
    </row>
    <row r="123" spans="2:27" ht="15" customHeight="1" x14ac:dyDescent="0.45">
      <c r="B123" s="61" t="s">
        <v>140</v>
      </c>
      <c r="C123" s="13" t="s">
        <v>128</v>
      </c>
      <c r="D123" s="11"/>
      <c r="E123" s="11"/>
      <c r="F123" s="11"/>
      <c r="G123" s="11"/>
      <c r="H123" s="11"/>
      <c r="I123" s="11"/>
      <c r="J123" s="11"/>
      <c r="K123" s="11"/>
      <c r="L123" s="11"/>
      <c r="M123" s="11"/>
      <c r="N123" s="11"/>
      <c r="O123" s="11"/>
      <c r="P123" s="11"/>
      <c r="Q123" s="11"/>
      <c r="R123" s="11"/>
      <c r="S123" s="11"/>
      <c r="T123" s="11" t="str">
        <f t="shared" si="81"/>
        <v/>
      </c>
      <c r="U123" s="11" t="str">
        <f t="shared" si="81"/>
        <v/>
      </c>
      <c r="V123" s="11" t="str">
        <f t="shared" si="81"/>
        <v/>
      </c>
      <c r="W123" s="11" t="str">
        <f t="shared" si="81"/>
        <v/>
      </c>
      <c r="X123" s="11" t="str">
        <f t="shared" si="81"/>
        <v/>
      </c>
      <c r="Y123" s="11" t="str">
        <f t="shared" ref="Y123:AA123" si="87">IFERROR((Y98/X98-1)*100,"")</f>
        <v/>
      </c>
      <c r="Z123" s="11" t="str">
        <f t="shared" si="87"/>
        <v/>
      </c>
      <c r="AA123" s="11" t="str">
        <f t="shared" si="87"/>
        <v/>
      </c>
    </row>
    <row r="124" spans="2:27" ht="15" customHeight="1" x14ac:dyDescent="0.45">
      <c r="B124" s="61" t="s">
        <v>141</v>
      </c>
      <c r="C124" s="13" t="s">
        <v>129</v>
      </c>
      <c r="D124" s="11"/>
      <c r="E124" s="11"/>
      <c r="F124" s="11"/>
      <c r="G124" s="11"/>
      <c r="H124" s="11"/>
      <c r="I124" s="11"/>
      <c r="J124" s="11"/>
      <c r="K124" s="11"/>
      <c r="L124" s="11"/>
      <c r="M124" s="11"/>
      <c r="N124" s="11"/>
      <c r="O124" s="11"/>
      <c r="P124" s="11"/>
      <c r="Q124" s="11"/>
      <c r="R124" s="11"/>
      <c r="S124" s="11"/>
      <c r="T124" s="11" t="str">
        <f t="shared" si="81"/>
        <v/>
      </c>
      <c r="U124" s="11">
        <f t="shared" si="81"/>
        <v>1.4781021897810165</v>
      </c>
      <c r="V124" s="11">
        <f t="shared" si="81"/>
        <v>2.2204460492503131E-14</v>
      </c>
      <c r="W124" s="11">
        <f t="shared" si="81"/>
        <v>0</v>
      </c>
      <c r="X124" s="11">
        <f t="shared" si="81"/>
        <v>-2.8099705665931007</v>
      </c>
      <c r="Y124" s="11">
        <f t="shared" ref="Y124:AA124" si="88">IFERROR((Y99/X99-1)*100,"")</f>
        <v>-3.3632392315280257</v>
      </c>
      <c r="Z124" s="11">
        <f t="shared" si="88"/>
        <v>0.22692577464207275</v>
      </c>
      <c r="AA124" s="11">
        <f t="shared" si="88"/>
        <v>1.2415215580500405</v>
      </c>
    </row>
    <row r="125" spans="2:27" ht="15" customHeight="1" x14ac:dyDescent="0.45">
      <c r="B125" s="61" t="s">
        <v>142</v>
      </c>
      <c r="C125" s="13" t="s">
        <v>130</v>
      </c>
      <c r="D125" s="11"/>
      <c r="E125" s="11"/>
      <c r="F125" s="11"/>
      <c r="G125" s="11"/>
      <c r="H125" s="11"/>
      <c r="I125" s="11"/>
      <c r="J125" s="11"/>
      <c r="K125" s="11"/>
      <c r="L125" s="11"/>
      <c r="M125" s="11"/>
      <c r="N125" s="11"/>
      <c r="O125" s="11"/>
      <c r="P125" s="11"/>
      <c r="Q125" s="11"/>
      <c r="R125" s="11"/>
      <c r="S125" s="11"/>
      <c r="T125" s="11" t="str">
        <f t="shared" si="81"/>
        <v/>
      </c>
      <c r="U125" s="11" t="str">
        <f t="shared" si="81"/>
        <v/>
      </c>
      <c r="V125" s="11" t="str">
        <f t="shared" si="81"/>
        <v/>
      </c>
      <c r="W125" s="11" t="str">
        <f t="shared" si="81"/>
        <v/>
      </c>
      <c r="X125" s="11" t="str">
        <f t="shared" si="81"/>
        <v/>
      </c>
      <c r="Y125" s="11" t="str">
        <f t="shared" ref="Y125:AA125" si="89">IFERROR((Y100/X100-1)*100,"")</f>
        <v/>
      </c>
      <c r="Z125" s="11" t="str">
        <f t="shared" si="89"/>
        <v/>
      </c>
      <c r="AA125" s="11" t="str">
        <f t="shared" si="89"/>
        <v/>
      </c>
    </row>
    <row r="126" spans="2:27" s="68" customFormat="1" ht="15" customHeight="1" thickBot="1" x14ac:dyDescent="0.45">
      <c r="B126" s="86" t="s">
        <v>112</v>
      </c>
      <c r="C126" s="100" t="s">
        <v>83</v>
      </c>
      <c r="D126" s="101"/>
      <c r="E126" s="101"/>
      <c r="F126" s="101"/>
      <c r="G126" s="101"/>
      <c r="H126" s="101"/>
      <c r="I126" s="101"/>
      <c r="J126" s="101"/>
      <c r="K126" s="101"/>
      <c r="L126" s="101"/>
      <c r="M126" s="101"/>
      <c r="N126" s="101"/>
      <c r="O126" s="101"/>
      <c r="P126" s="101"/>
      <c r="Q126" s="101"/>
      <c r="R126" s="101"/>
      <c r="S126" s="101"/>
      <c r="T126" s="101" t="str">
        <f t="shared" si="81"/>
        <v/>
      </c>
      <c r="U126" s="102">
        <f t="shared" si="81"/>
        <v>1.418851757656947</v>
      </c>
      <c r="V126" s="102">
        <f t="shared" si="81"/>
        <v>1.9448198923001092</v>
      </c>
      <c r="W126" s="102">
        <f t="shared" si="81"/>
        <v>-4.2359640215491767</v>
      </c>
      <c r="X126" s="102">
        <f t="shared" si="81"/>
        <v>-13.432445242496282</v>
      </c>
      <c r="Y126" s="102">
        <f t="shared" ref="Y126:AA126" si="90">IFERROR((Y101/X101-1)*100,"")</f>
        <v>-3.7740258719321296</v>
      </c>
      <c r="Z126" s="102">
        <f t="shared" si="90"/>
        <v>5.0644147060901368</v>
      </c>
      <c r="AA126" s="102">
        <f t="shared" si="90"/>
        <v>7.7823974244972449</v>
      </c>
    </row>
    <row r="127" spans="2:27" ht="15" customHeight="1" thickTop="1" x14ac:dyDescent="0.45"/>
    <row r="129" spans="2:27" ht="15" customHeight="1" x14ac:dyDescent="0.45">
      <c r="C129" s="46" t="s">
        <v>362</v>
      </c>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2:27" ht="15" customHeight="1" x14ac:dyDescent="0.5">
      <c r="C130" s="62" t="s">
        <v>357</v>
      </c>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row>
    <row r="131" spans="2:27" ht="15" customHeight="1" x14ac:dyDescent="0.45">
      <c r="C131" s="46" t="s">
        <v>363</v>
      </c>
      <c r="D131" s="27">
        <v>1999</v>
      </c>
      <c r="E131" s="27">
        <f t="shared" ref="E131:AA131" si="91">+D131+1</f>
        <v>2000</v>
      </c>
      <c r="F131" s="27">
        <f t="shared" si="91"/>
        <v>2001</v>
      </c>
      <c r="G131" s="27">
        <f t="shared" si="91"/>
        <v>2002</v>
      </c>
      <c r="H131" s="27">
        <f t="shared" si="91"/>
        <v>2003</v>
      </c>
      <c r="I131" s="27">
        <f t="shared" si="91"/>
        <v>2004</v>
      </c>
      <c r="J131" s="27">
        <f t="shared" si="91"/>
        <v>2005</v>
      </c>
      <c r="K131" s="27">
        <f t="shared" si="91"/>
        <v>2006</v>
      </c>
      <c r="L131" s="27">
        <f t="shared" si="91"/>
        <v>2007</v>
      </c>
      <c r="M131" s="27">
        <f t="shared" si="91"/>
        <v>2008</v>
      </c>
      <c r="N131" s="27">
        <f t="shared" si="91"/>
        <v>2009</v>
      </c>
      <c r="O131" s="27">
        <f t="shared" si="91"/>
        <v>2010</v>
      </c>
      <c r="P131" s="27">
        <f t="shared" si="91"/>
        <v>2011</v>
      </c>
      <c r="Q131" s="27">
        <f t="shared" si="91"/>
        <v>2012</v>
      </c>
      <c r="R131" s="27">
        <f t="shared" si="91"/>
        <v>2013</v>
      </c>
      <c r="S131" s="27">
        <f t="shared" si="91"/>
        <v>2014</v>
      </c>
      <c r="T131" s="27">
        <f t="shared" si="91"/>
        <v>2015</v>
      </c>
      <c r="U131" s="27">
        <f t="shared" si="91"/>
        <v>2016</v>
      </c>
      <c r="V131" s="27">
        <f t="shared" si="91"/>
        <v>2017</v>
      </c>
      <c r="W131" s="27">
        <f t="shared" si="91"/>
        <v>2018</v>
      </c>
      <c r="X131" s="27">
        <f t="shared" si="91"/>
        <v>2019</v>
      </c>
      <c r="Y131" s="27">
        <f t="shared" si="91"/>
        <v>2020</v>
      </c>
      <c r="Z131" s="27">
        <f t="shared" si="91"/>
        <v>2021</v>
      </c>
      <c r="AA131" s="27">
        <f t="shared" si="91"/>
        <v>2022</v>
      </c>
    </row>
    <row r="132" spans="2:27" ht="15" customHeight="1" x14ac:dyDescent="0.45">
      <c r="B132" s="48" t="s">
        <v>0</v>
      </c>
      <c r="C132" s="26" t="s">
        <v>1</v>
      </c>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2:27" ht="15" customHeight="1" x14ac:dyDescent="0.45">
      <c r="B133" s="44" t="s">
        <v>88</v>
      </c>
      <c r="C133" s="1" t="s">
        <v>113</v>
      </c>
      <c r="D133" s="2"/>
      <c r="E133" s="2"/>
      <c r="F133" s="2"/>
      <c r="G133" s="2"/>
      <c r="H133" s="2"/>
      <c r="I133" s="2"/>
      <c r="J133" s="2"/>
      <c r="K133" s="2"/>
      <c r="L133" s="2"/>
      <c r="M133" s="2"/>
      <c r="N133" s="2"/>
      <c r="O133" s="2"/>
      <c r="P133" s="2"/>
      <c r="Q133" s="2"/>
      <c r="R133" s="2"/>
      <c r="S133" s="2"/>
      <c r="T133" s="3">
        <v>48.95114031806613</v>
      </c>
      <c r="U133" s="3">
        <v>50.358961590220595</v>
      </c>
      <c r="V133" s="3">
        <v>48.419066553197979</v>
      </c>
      <c r="W133" s="3">
        <v>45.571017382980124</v>
      </c>
      <c r="X133" s="3">
        <v>52.514279089992634</v>
      </c>
      <c r="Y133" s="3">
        <v>46.450072185176488</v>
      </c>
      <c r="Z133" s="3">
        <v>47.188280682706115</v>
      </c>
      <c r="AA133" s="3">
        <v>48.520522770608551</v>
      </c>
    </row>
    <row r="134" spans="2:27" ht="15" customHeight="1" x14ac:dyDescent="0.45">
      <c r="B134" s="61" t="s">
        <v>131</v>
      </c>
      <c r="C134" s="13" t="s">
        <v>114</v>
      </c>
      <c r="D134" s="10"/>
      <c r="E134" s="10"/>
      <c r="F134" s="10"/>
      <c r="G134" s="10"/>
      <c r="H134" s="10"/>
      <c r="I134" s="10"/>
      <c r="J134" s="10"/>
      <c r="K134" s="10"/>
      <c r="L134" s="10"/>
      <c r="M134" s="10"/>
      <c r="N134" s="10"/>
      <c r="O134" s="10"/>
      <c r="P134" s="10"/>
      <c r="Q134" s="10"/>
      <c r="R134" s="10"/>
      <c r="S134" s="10"/>
      <c r="T134" s="3">
        <v>24.844800721513327</v>
      </c>
      <c r="U134" s="3">
        <v>24.462809155216718</v>
      </c>
      <c r="V134" s="3">
        <v>21.404520630561695</v>
      </c>
      <c r="W134" s="3">
        <v>20.736227302143824</v>
      </c>
      <c r="X134" s="3">
        <v>23.161498378760168</v>
      </c>
      <c r="Y134" s="3">
        <v>26.921246450497115</v>
      </c>
      <c r="Z134" s="3">
        <v>25.160591893940559</v>
      </c>
      <c r="AA134" s="3">
        <v>25.932563839159933</v>
      </c>
    </row>
    <row r="135" spans="2:27" ht="15" customHeight="1" x14ac:dyDescent="0.45">
      <c r="B135" s="61" t="s">
        <v>132</v>
      </c>
      <c r="C135" s="13" t="s">
        <v>115</v>
      </c>
      <c r="D135" s="10"/>
      <c r="E135" s="10"/>
      <c r="F135" s="10"/>
      <c r="G135" s="10"/>
      <c r="H135" s="10"/>
      <c r="I135" s="10"/>
      <c r="J135" s="10"/>
      <c r="K135" s="10"/>
      <c r="L135" s="10"/>
      <c r="M135" s="10"/>
      <c r="N135" s="10"/>
      <c r="O135" s="10"/>
      <c r="P135" s="10"/>
      <c r="Q135" s="10"/>
      <c r="R135" s="10"/>
      <c r="S135" s="10"/>
      <c r="T135" s="3">
        <v>24.106339596552804</v>
      </c>
      <c r="U135" s="3">
        <v>25.896152435003877</v>
      </c>
      <c r="V135" s="3">
        <v>27.014545922636284</v>
      </c>
      <c r="W135" s="3">
        <v>24.834790080836296</v>
      </c>
      <c r="X135" s="3">
        <v>29.352780711232462</v>
      </c>
      <c r="Y135" s="3">
        <v>19.528825734679373</v>
      </c>
      <c r="Z135" s="3">
        <v>22.027688788765552</v>
      </c>
      <c r="AA135" s="3">
        <v>22.587958931448611</v>
      </c>
    </row>
    <row r="136" spans="2:27" ht="15" customHeight="1" x14ac:dyDescent="0.45">
      <c r="B136" s="44" t="s">
        <v>89</v>
      </c>
      <c r="C136" s="1" t="s">
        <v>116</v>
      </c>
      <c r="D136" s="2"/>
      <c r="E136" s="2"/>
      <c r="F136" s="2"/>
      <c r="G136" s="2"/>
      <c r="H136" s="2"/>
      <c r="I136" s="2"/>
      <c r="J136" s="2"/>
      <c r="K136" s="2"/>
      <c r="L136" s="2"/>
      <c r="M136" s="2"/>
      <c r="N136" s="2"/>
      <c r="O136" s="2"/>
      <c r="P136" s="2"/>
      <c r="Q136" s="2"/>
      <c r="R136" s="2"/>
      <c r="S136" s="2"/>
      <c r="T136" s="3">
        <v>38.436860491247245</v>
      </c>
      <c r="U136" s="3">
        <v>37.281219184930926</v>
      </c>
      <c r="V136" s="3">
        <v>39.420177402091547</v>
      </c>
      <c r="W136" s="3">
        <v>42.801994687008367</v>
      </c>
      <c r="X136" s="3">
        <v>35.764174048129959</v>
      </c>
      <c r="Y136" s="3">
        <v>40.147493596818968</v>
      </c>
      <c r="Z136" s="3">
        <v>39.156959619498274</v>
      </c>
      <c r="AA136" s="3">
        <v>35.821005421707383</v>
      </c>
    </row>
    <row r="137" spans="2:27" ht="15" customHeight="1" x14ac:dyDescent="0.45">
      <c r="B137" s="61" t="s">
        <v>133</v>
      </c>
      <c r="C137" s="13" t="s">
        <v>117</v>
      </c>
      <c r="D137" s="10"/>
      <c r="E137" s="10"/>
      <c r="F137" s="10"/>
      <c r="G137" s="10"/>
      <c r="H137" s="10"/>
      <c r="I137" s="10"/>
      <c r="J137" s="10"/>
      <c r="K137" s="10"/>
      <c r="L137" s="10"/>
      <c r="M137" s="10"/>
      <c r="N137" s="10"/>
      <c r="O137" s="10"/>
      <c r="P137" s="10"/>
      <c r="Q137" s="10"/>
      <c r="R137" s="10"/>
      <c r="S137" s="10"/>
      <c r="T137" s="3">
        <v>14.9444492973383</v>
      </c>
      <c r="U137" s="3">
        <v>10.292471851865026</v>
      </c>
      <c r="V137" s="3">
        <v>8.5083635479464785</v>
      </c>
      <c r="W137" s="3">
        <v>9.5055601200430306</v>
      </c>
      <c r="X137" s="3">
        <v>11.230748235565732</v>
      </c>
      <c r="Y137" s="3">
        <v>9.3313814829884123</v>
      </c>
      <c r="Z137" s="3">
        <v>10.324519658530082</v>
      </c>
      <c r="AA137" s="3">
        <v>10.136235546417394</v>
      </c>
    </row>
    <row r="138" spans="2:27" ht="15" customHeight="1" x14ac:dyDescent="0.45">
      <c r="B138" s="61" t="s">
        <v>134</v>
      </c>
      <c r="C138" s="13" t="s">
        <v>118</v>
      </c>
      <c r="D138" s="10"/>
      <c r="E138" s="10"/>
      <c r="F138" s="10"/>
      <c r="G138" s="10"/>
      <c r="H138" s="10"/>
      <c r="I138" s="10"/>
      <c r="J138" s="10"/>
      <c r="K138" s="10"/>
      <c r="L138" s="10"/>
      <c r="M138" s="10"/>
      <c r="N138" s="10"/>
      <c r="O138" s="10"/>
      <c r="P138" s="10"/>
      <c r="Q138" s="10"/>
      <c r="R138" s="10"/>
      <c r="S138" s="10"/>
      <c r="T138" s="3">
        <v>5.0013177473314681</v>
      </c>
      <c r="U138" s="3">
        <v>2.8518656846684305</v>
      </c>
      <c r="V138" s="3">
        <v>2.6758705026710432</v>
      </c>
      <c r="W138" s="3">
        <v>2.4527090980943655</v>
      </c>
      <c r="X138" s="3">
        <v>2.6558104658380386</v>
      </c>
      <c r="Y138" s="3">
        <v>2.4787826572856035</v>
      </c>
      <c r="Z138" s="3">
        <v>2.4535116147260632</v>
      </c>
      <c r="AA138" s="3">
        <v>1.396921852860701</v>
      </c>
    </row>
    <row r="139" spans="2:27" ht="15" customHeight="1" x14ac:dyDescent="0.45">
      <c r="B139" s="61" t="s">
        <v>135</v>
      </c>
      <c r="C139" s="13" t="s">
        <v>119</v>
      </c>
      <c r="D139" s="10"/>
      <c r="E139" s="10"/>
      <c r="F139" s="10"/>
      <c r="G139" s="10"/>
      <c r="H139" s="10"/>
      <c r="I139" s="10"/>
      <c r="J139" s="10"/>
      <c r="K139" s="10"/>
      <c r="L139" s="10"/>
      <c r="M139" s="10"/>
      <c r="N139" s="10"/>
      <c r="O139" s="10"/>
      <c r="P139" s="10"/>
      <c r="Q139" s="10"/>
      <c r="R139" s="10"/>
      <c r="S139" s="10"/>
      <c r="T139" s="3">
        <v>18.491093446577477</v>
      </c>
      <c r="U139" s="3">
        <v>24.13688164839747</v>
      </c>
      <c r="V139" s="3">
        <v>28.23594335147402</v>
      </c>
      <c r="W139" s="3">
        <v>30.843725468870975</v>
      </c>
      <c r="X139" s="3">
        <v>21.877615346726191</v>
      </c>
      <c r="Y139" s="3">
        <v>28.337329456544946</v>
      </c>
      <c r="Z139" s="3">
        <v>26.378928346242127</v>
      </c>
      <c r="AA139" s="3">
        <v>24.287848022429291</v>
      </c>
    </row>
    <row r="140" spans="2:27" ht="15" customHeight="1" x14ac:dyDescent="0.45">
      <c r="B140" s="44" t="s">
        <v>90</v>
      </c>
      <c r="C140" s="1" t="s">
        <v>120</v>
      </c>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2:27" ht="15" customHeight="1" x14ac:dyDescent="0.45">
      <c r="B141" s="44" t="s">
        <v>91</v>
      </c>
      <c r="C141" s="1" t="s">
        <v>121</v>
      </c>
      <c r="D141" s="2"/>
      <c r="E141" s="2"/>
      <c r="F141" s="2"/>
      <c r="G141" s="2"/>
      <c r="H141" s="2"/>
      <c r="I141" s="2"/>
      <c r="J141" s="2"/>
      <c r="K141" s="2"/>
      <c r="L141" s="2"/>
      <c r="M141" s="2"/>
      <c r="N141" s="2"/>
      <c r="O141" s="2"/>
      <c r="P141" s="2"/>
      <c r="Q141" s="2"/>
      <c r="R141" s="2"/>
      <c r="S141" s="2"/>
      <c r="T141" s="3">
        <v>7.5391572539190852</v>
      </c>
      <c r="U141" s="3">
        <v>6.7425758944068654</v>
      </c>
      <c r="V141" s="3">
        <v>6.0248057802283199</v>
      </c>
      <c r="W141" s="3">
        <v>5.402474729908568</v>
      </c>
      <c r="X141" s="3">
        <v>4.906567769977153</v>
      </c>
      <c r="Y141" s="3">
        <v>6.0484697698679213</v>
      </c>
      <c r="Z141" s="3">
        <v>6.0867953172450164</v>
      </c>
      <c r="AA141" s="3">
        <v>6.0525439788265532</v>
      </c>
    </row>
    <row r="142" spans="2:27" ht="15" customHeight="1" x14ac:dyDescent="0.45">
      <c r="B142" s="61" t="s">
        <v>136</v>
      </c>
      <c r="C142" s="13" t="s">
        <v>122</v>
      </c>
      <c r="D142" s="10"/>
      <c r="E142" s="10"/>
      <c r="F142" s="10"/>
      <c r="G142" s="10"/>
      <c r="H142" s="10"/>
      <c r="I142" s="10"/>
      <c r="J142" s="10"/>
      <c r="K142" s="10"/>
      <c r="L142" s="10"/>
      <c r="M142" s="10"/>
      <c r="N142" s="10"/>
      <c r="O142" s="10"/>
      <c r="P142" s="10"/>
      <c r="Q142" s="10"/>
      <c r="R142" s="10"/>
      <c r="S142" s="10"/>
      <c r="T142" s="3">
        <v>7.4291085532627505</v>
      </c>
      <c r="U142" s="3">
        <v>6.6517403988725592</v>
      </c>
      <c r="V142" s="3">
        <v>5.9665815651527172</v>
      </c>
      <c r="W142" s="3">
        <v>5.3153067784254207</v>
      </c>
      <c r="X142" s="3">
        <v>4.837257260361481</v>
      </c>
      <c r="Y142" s="3">
        <v>5.9486640696292152</v>
      </c>
      <c r="Z142" s="3">
        <v>5.9360437105292929</v>
      </c>
      <c r="AA142" s="3">
        <v>5.8918307249175088</v>
      </c>
    </row>
    <row r="143" spans="2:27" ht="15" customHeight="1" x14ac:dyDescent="0.45">
      <c r="B143" s="61" t="s">
        <v>137</v>
      </c>
      <c r="C143" s="13" t="s">
        <v>123</v>
      </c>
      <c r="D143" s="10"/>
      <c r="E143" s="10"/>
      <c r="F143" s="10"/>
      <c r="G143" s="10"/>
      <c r="H143" s="10"/>
      <c r="I143" s="10"/>
      <c r="J143" s="10"/>
      <c r="K143" s="10"/>
      <c r="L143" s="10"/>
      <c r="M143" s="10"/>
      <c r="N143" s="10"/>
      <c r="O143" s="10"/>
      <c r="P143" s="10"/>
      <c r="Q143" s="10"/>
      <c r="R143" s="10"/>
      <c r="S143" s="10"/>
      <c r="T143" s="3">
        <v>0.11004870065633524</v>
      </c>
      <c r="U143" s="3">
        <v>9.0835495534305713E-2</v>
      </c>
      <c r="V143" s="3">
        <v>5.822421507560209E-2</v>
      </c>
      <c r="W143" s="3">
        <v>8.7167951483147349E-2</v>
      </c>
      <c r="X143" s="3">
        <v>6.931050961567152E-2</v>
      </c>
      <c r="Y143" s="3">
        <v>9.9805700238705081E-2</v>
      </c>
      <c r="Z143" s="3">
        <v>0.1507516067157238</v>
      </c>
      <c r="AA143" s="3">
        <v>0.16071325390904437</v>
      </c>
    </row>
    <row r="144" spans="2:27" ht="15" customHeight="1" x14ac:dyDescent="0.45">
      <c r="B144" s="44" t="s">
        <v>92</v>
      </c>
      <c r="C144" s="1" t="s">
        <v>124</v>
      </c>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2:27" ht="15" customHeight="1" x14ac:dyDescent="0.45">
      <c r="B145" s="44" t="s">
        <v>93</v>
      </c>
      <c r="C145" s="1" t="s">
        <v>125</v>
      </c>
      <c r="D145" s="2"/>
      <c r="E145" s="2"/>
      <c r="F145" s="2"/>
      <c r="G145" s="2"/>
      <c r="H145" s="2"/>
      <c r="I145" s="2"/>
      <c r="J145" s="2"/>
      <c r="K145" s="2"/>
      <c r="L145" s="2"/>
      <c r="M145" s="2"/>
      <c r="N145" s="2"/>
      <c r="O145" s="2"/>
      <c r="P145" s="2"/>
      <c r="Q145" s="2"/>
      <c r="R145" s="2"/>
      <c r="S145" s="2"/>
      <c r="T145" s="3">
        <v>5.0728419367675395</v>
      </c>
      <c r="U145" s="3">
        <v>5.6172433304416156</v>
      </c>
      <c r="V145" s="3">
        <v>6.1359502644821564</v>
      </c>
      <c r="W145" s="3">
        <v>6.224513200102944</v>
      </c>
      <c r="X145" s="3">
        <v>6.8149790919002573</v>
      </c>
      <c r="Y145" s="3">
        <v>7.3539644481366242</v>
      </c>
      <c r="Z145" s="3">
        <v>7.5679643805505989</v>
      </c>
      <c r="AA145" s="3">
        <v>9.6059278288575154</v>
      </c>
    </row>
    <row r="146" spans="2:27" ht="15" customHeight="1" x14ac:dyDescent="0.45">
      <c r="B146" s="61" t="s">
        <v>138</v>
      </c>
      <c r="C146" s="13" t="s">
        <v>126</v>
      </c>
      <c r="D146" s="10"/>
      <c r="E146" s="10"/>
      <c r="F146" s="10"/>
      <c r="G146" s="10"/>
      <c r="H146" s="10"/>
      <c r="I146" s="10"/>
      <c r="J146" s="10"/>
      <c r="K146" s="10"/>
      <c r="L146" s="10"/>
      <c r="M146" s="10"/>
      <c r="N146" s="10"/>
      <c r="O146" s="10"/>
      <c r="P146" s="10"/>
      <c r="Q146" s="10"/>
      <c r="R146" s="10"/>
      <c r="S146" s="10"/>
      <c r="T146" s="3">
        <v>0.54427071084442591</v>
      </c>
      <c r="U146" s="3">
        <v>0.56727722084223409</v>
      </c>
      <c r="V146" s="3">
        <v>0.81227845596771386</v>
      </c>
      <c r="W146" s="3">
        <v>0.82031557059742621</v>
      </c>
      <c r="X146" s="3">
        <v>0.77909512855216356</v>
      </c>
      <c r="Y146" s="3">
        <v>1.1937377898694292</v>
      </c>
      <c r="Z146" s="3">
        <v>1.3394476796841759</v>
      </c>
      <c r="AA146" s="3">
        <v>1.3585204358432996</v>
      </c>
    </row>
    <row r="147" spans="2:27" ht="15" customHeight="1" x14ac:dyDescent="0.45">
      <c r="B147" s="61" t="s">
        <v>139</v>
      </c>
      <c r="C147" s="13" t="s">
        <v>127</v>
      </c>
      <c r="D147" s="10"/>
      <c r="E147" s="10"/>
      <c r="F147" s="10"/>
      <c r="G147" s="10"/>
      <c r="H147" s="10"/>
      <c r="I147" s="10"/>
      <c r="J147" s="10"/>
      <c r="K147" s="10"/>
      <c r="L147" s="10"/>
      <c r="M147" s="10"/>
      <c r="N147" s="10"/>
      <c r="O147" s="10"/>
      <c r="P147" s="10"/>
      <c r="Q147" s="10"/>
      <c r="R147" s="10"/>
      <c r="S147" s="10"/>
      <c r="T147" s="3">
        <v>4.3000372552928274</v>
      </c>
      <c r="U147" s="3">
        <v>3.967054183142539</v>
      </c>
      <c r="V147" s="3">
        <v>4.1310587152770326</v>
      </c>
      <c r="W147" s="3">
        <v>4.279413395759728</v>
      </c>
      <c r="X147" s="3">
        <v>4.9168396168503294</v>
      </c>
      <c r="Y147" s="3">
        <v>4.9414710478483084</v>
      </c>
      <c r="Z147" s="3">
        <v>4.8518326306580324</v>
      </c>
      <c r="AA147" s="3">
        <v>6.8529399582851189</v>
      </c>
    </row>
    <row r="148" spans="2:27" ht="15" customHeight="1" x14ac:dyDescent="0.45">
      <c r="B148" s="61" t="s">
        <v>140</v>
      </c>
      <c r="C148" s="13" t="s">
        <v>128</v>
      </c>
      <c r="D148" s="10"/>
      <c r="E148" s="10"/>
      <c r="F148" s="10"/>
      <c r="G148" s="10"/>
      <c r="H148" s="10"/>
      <c r="I148" s="10"/>
      <c r="J148" s="10"/>
      <c r="K148" s="10"/>
      <c r="L148" s="10"/>
      <c r="M148" s="10"/>
      <c r="N148" s="10"/>
      <c r="O148" s="10"/>
      <c r="P148" s="10"/>
      <c r="Q148" s="10"/>
      <c r="R148" s="10"/>
      <c r="S148" s="10"/>
      <c r="T148" s="3">
        <v>0</v>
      </c>
      <c r="U148" s="3">
        <v>0</v>
      </c>
      <c r="V148" s="3">
        <v>4.7437538587696275E-2</v>
      </c>
      <c r="W148" s="3">
        <v>4.9748725861907442E-2</v>
      </c>
      <c r="X148" s="3">
        <v>5.5467973115152787E-2</v>
      </c>
      <c r="Y148" s="3">
        <v>8.7960744861785845E-2</v>
      </c>
      <c r="Z148" s="3">
        <v>8.9239851755608168E-2</v>
      </c>
      <c r="AA148" s="3">
        <v>0.10533544481470933</v>
      </c>
    </row>
    <row r="149" spans="2:27" ht="15" customHeight="1" x14ac:dyDescent="0.45">
      <c r="B149" s="61" t="s">
        <v>141</v>
      </c>
      <c r="C149" s="13" t="s">
        <v>129</v>
      </c>
      <c r="D149" s="10"/>
      <c r="E149" s="10"/>
      <c r="F149" s="10"/>
      <c r="G149" s="10"/>
      <c r="H149" s="10"/>
      <c r="I149" s="10"/>
      <c r="J149" s="10"/>
      <c r="K149" s="10"/>
      <c r="L149" s="10"/>
      <c r="M149" s="10"/>
      <c r="N149" s="10"/>
      <c r="O149" s="10"/>
      <c r="P149" s="10"/>
      <c r="Q149" s="10"/>
      <c r="R149" s="10"/>
      <c r="S149" s="10"/>
      <c r="T149" s="3">
        <v>0.22853397063028638</v>
      </c>
      <c r="U149" s="3">
        <v>1.0829119264568425</v>
      </c>
      <c r="V149" s="3">
        <v>1.1451755546497131</v>
      </c>
      <c r="W149" s="3">
        <v>1.0750355078838809</v>
      </c>
      <c r="X149" s="3">
        <v>1.063576373382612</v>
      </c>
      <c r="Y149" s="3">
        <v>1.1307948655571007</v>
      </c>
      <c r="Z149" s="3">
        <v>1.2874442184527828</v>
      </c>
      <c r="AA149" s="3">
        <v>1.2891319899143869</v>
      </c>
    </row>
    <row r="150" spans="2:27" ht="15" customHeight="1" x14ac:dyDescent="0.45">
      <c r="B150" s="61" t="s">
        <v>142</v>
      </c>
      <c r="C150" s="13" t="s">
        <v>130</v>
      </c>
      <c r="D150" s="10"/>
      <c r="E150" s="10"/>
      <c r="F150" s="10"/>
      <c r="G150" s="10"/>
      <c r="H150" s="10"/>
      <c r="I150" s="10"/>
      <c r="J150" s="10"/>
      <c r="K150" s="10"/>
      <c r="L150" s="10"/>
      <c r="M150" s="10"/>
      <c r="N150" s="10"/>
      <c r="O150" s="10"/>
      <c r="P150" s="10"/>
      <c r="Q150" s="10"/>
      <c r="R150" s="10"/>
      <c r="S150" s="10"/>
      <c r="T150" s="3"/>
      <c r="U150" s="3"/>
      <c r="V150" s="3"/>
      <c r="W150" s="3"/>
      <c r="X150" s="3"/>
      <c r="Y150" s="3"/>
      <c r="Z150" s="3"/>
      <c r="AA150" s="3"/>
    </row>
    <row r="151" spans="2:27" s="68" customFormat="1" ht="15" customHeight="1" thickBot="1" x14ac:dyDescent="0.45">
      <c r="B151" s="86" t="s">
        <v>112</v>
      </c>
      <c r="C151" s="100" t="s">
        <v>83</v>
      </c>
      <c r="D151" s="101"/>
      <c r="E151" s="101"/>
      <c r="F151" s="101"/>
      <c r="G151" s="101"/>
      <c r="H151" s="101"/>
      <c r="I151" s="101"/>
      <c r="J151" s="101"/>
      <c r="K151" s="101"/>
      <c r="L151" s="101"/>
      <c r="M151" s="101"/>
      <c r="N151" s="101"/>
      <c r="O151" s="101"/>
      <c r="P151" s="101"/>
      <c r="Q151" s="101"/>
      <c r="R151" s="101"/>
      <c r="S151" s="101"/>
      <c r="T151" s="101">
        <v>100</v>
      </c>
      <c r="U151" s="101">
        <v>100</v>
      </c>
      <c r="V151" s="101">
        <v>100</v>
      </c>
      <c r="W151" s="101">
        <v>100</v>
      </c>
      <c r="X151" s="101">
        <v>100</v>
      </c>
      <c r="Y151" s="101">
        <v>100</v>
      </c>
      <c r="Z151" s="101">
        <v>100</v>
      </c>
      <c r="AA151" s="101">
        <v>100</v>
      </c>
    </row>
    <row r="152" spans="2:27" ht="8.25" customHeight="1" thickTop="1" x14ac:dyDescent="0.45">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row>
    <row r="153" spans="2:27" ht="8.25" customHeight="1" thickBot="1" x14ac:dyDescent="0.5">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row>
    <row r="154" spans="2:27" ht="15" customHeight="1" thickTop="1" x14ac:dyDescent="0.45">
      <c r="B154" s="104" t="str">
        <f>Synthèse!$B$57</f>
        <v>Source : Institut National de la Statistique et de la Démographie, Burkina Faso</v>
      </c>
      <c r="C154" s="44"/>
      <c r="D154" s="44"/>
      <c r="E154" s="44"/>
      <c r="F154" s="44"/>
      <c r="G154" s="44"/>
      <c r="H154" s="44"/>
      <c r="I154" s="44"/>
      <c r="J154" s="44"/>
      <c r="K154" s="44"/>
      <c r="L154" s="44"/>
      <c r="M154" s="44"/>
      <c r="N154" s="44"/>
      <c r="O154" s="44"/>
      <c r="P154" s="44"/>
      <c r="Q154" s="44"/>
      <c r="R154" s="44"/>
      <c r="S154" s="44"/>
      <c r="T154" s="44"/>
      <c r="U154" s="44"/>
      <c r="V154" s="44"/>
      <c r="W154" s="44"/>
      <c r="X154" s="104"/>
      <c r="Y154" s="44"/>
      <c r="Z154" s="44"/>
      <c r="AA154" s="44"/>
    </row>
    <row r="155" spans="2:27" ht="15" customHeight="1" thickBot="1" x14ac:dyDescent="0.5">
      <c r="B155" s="201">
        <f>Synthèse!$B$58</f>
        <v>45483</v>
      </c>
      <c r="C155" s="201"/>
      <c r="D155" s="85"/>
      <c r="E155" s="85"/>
      <c r="F155" s="85"/>
      <c r="G155" s="85"/>
      <c r="H155" s="85"/>
      <c r="I155" s="85"/>
      <c r="J155" s="85"/>
      <c r="K155" s="85"/>
      <c r="L155" s="85"/>
      <c r="M155" s="85"/>
      <c r="N155" s="85"/>
      <c r="O155" s="85"/>
      <c r="P155" s="85"/>
      <c r="Q155" s="85"/>
      <c r="R155" s="85"/>
      <c r="S155" s="85"/>
      <c r="T155" s="85"/>
      <c r="U155" s="85"/>
      <c r="V155" s="85"/>
      <c r="W155" s="85"/>
      <c r="X155" s="89"/>
      <c r="Y155" s="85"/>
      <c r="Z155" s="85"/>
      <c r="AA155" s="85"/>
    </row>
  </sheetData>
  <mergeCells count="1">
    <mergeCell ref="B155:C155"/>
  </mergeCells>
  <hyperlinks>
    <hyperlink ref="A1" location="Sommaire!B2" display="Sommaire" xr:uid="{34661B90-81A2-4ED1-ADF5-1A0B2E93AE6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vt:i4>
      </vt:variant>
    </vt:vector>
  </HeadingPairs>
  <TitlesOfParts>
    <vt:vector size="19" baseType="lpstr">
      <vt:lpstr>Sommaire</vt:lpstr>
      <vt:lpstr>Metadonnées</vt:lpstr>
      <vt:lpstr>Synthèse</vt:lpstr>
      <vt:lpstr>Tab1</vt:lpstr>
      <vt:lpstr>Tab2</vt:lpstr>
      <vt:lpstr>Tab3</vt:lpstr>
      <vt:lpstr>Tab4</vt:lpstr>
      <vt:lpstr>Tab5</vt:lpstr>
      <vt:lpstr>Tab6</vt:lpstr>
      <vt:lpstr>Tab7</vt:lpstr>
      <vt:lpstr>Tab8</vt:lpstr>
      <vt:lpstr>Tab7-8</vt:lpstr>
      <vt:lpstr>Tab9</vt:lpstr>
      <vt:lpstr>Tab10</vt:lpstr>
      <vt:lpstr>Tab11</vt:lpstr>
      <vt:lpstr>Tab12</vt:lpstr>
      <vt:lpstr>PIB_tete</vt:lpstr>
      <vt:lpstr>Taux changes</vt:lpstr>
      <vt:lpstr>'Tab2'!Zone_d_impression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Alassane</cp:lastModifiedBy>
  <dcterms:created xsi:type="dcterms:W3CDTF">2019-05-07T11:12:28Z</dcterms:created>
  <dcterms:modified xsi:type="dcterms:W3CDTF">2025-12-10T00:37:23Z</dcterms:modified>
</cp:coreProperties>
</file>